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LOTUS\Plm100\Oak Pension Fund\Workpapers\"/>
    </mc:Choice>
  </mc:AlternateContent>
  <xr:revisionPtr revIDLastSave="0" documentId="8_{F6FA71B9-3149-41B4-AA6A-B32B33448A4E}" xr6:coauthVersionLast="45" xr6:coauthVersionMax="45" xr10:uidLastSave="{00000000-0000-0000-0000-000000000000}"/>
  <bookViews>
    <workbookView xWindow="-60" yWindow="-60" windowWidth="24120" windowHeight="13020" tabRatio="926" firstSheet="1" activeTab="13" xr2:uid="{00000000-000D-0000-FFFF-FFFF00000000}"/>
  </bookViews>
  <sheets>
    <sheet name="COMPLETION NOTES" sheetId="35" state="hidden" r:id="rId1"/>
    <sheet name="SUMMARY" sheetId="1" r:id="rId2"/>
    <sheet name="Data Sheet" sheetId="25" r:id="rId3"/>
    <sheet name="Account 1" sheetId="3" r:id="rId4"/>
    <sheet name="Account 2" sheetId="26" r:id="rId5"/>
    <sheet name="Account 3" sheetId="27" state="hidden" r:id="rId6"/>
    <sheet name="Account 4" sheetId="28" state="hidden" r:id="rId7"/>
    <sheet name="Account 5" sheetId="29" state="hidden" r:id="rId8"/>
    <sheet name="Account 6" sheetId="30" state="hidden" r:id="rId9"/>
    <sheet name="Account 7" sheetId="31" state="hidden" r:id="rId10"/>
    <sheet name="Account 8" sheetId="32" state="hidden" r:id="rId11"/>
    <sheet name="Account 9" sheetId="33" state="hidden" r:id="rId12"/>
    <sheet name="Account 10" sheetId="34" state="hidden" r:id="rId13"/>
    <sheet name="Tax Calc" sheetId="5" r:id="rId14"/>
    <sheet name="Exempt Pension" sheetId="11" state="hidden" r:id="rId15"/>
    <sheet name="Provn Def Income Tax" sheetId="19" r:id="rId16"/>
    <sheet name="Prima Facie Tax" sheetId="6" state="hidden" r:id="rId17"/>
    <sheet name="Tax On Earnings" sheetId="15" r:id="rId18"/>
    <sheet name="2019 Taxable &amp; Tax Free Compone" sheetId="40" state="hidden" r:id="rId19"/>
    <sheet name="Taxable &amp; Tax Free Components" sheetId="23" r:id="rId20"/>
    <sheet name="Members accounts 2020" sheetId="41" state="hidden" r:id="rId21"/>
    <sheet name="Journal" sheetId="37" state="hidden" r:id="rId22"/>
    <sheet name="CY Minimum Pension Calc" sheetId="38" state="hidden" r:id="rId23"/>
    <sheet name="FY Minimum Pension Calc" sheetId="39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_123Graph_A" hidden="1">[1]AUG!$C$62:$C$74</definedName>
    <definedName name="__123Graph_B" hidden="1">[1]AUG!$D$62:$D$74</definedName>
    <definedName name="__123Graph_X" hidden="1">[1]AUG!$A$62:$A$74</definedName>
    <definedName name="Account_Lookup">'[2]Account Lookup'!$A$3:$C$783</definedName>
    <definedName name="Account_Lookup_BS">'[2]Account Lookup'!$A$788:$C$873</definedName>
    <definedName name="Amounts">#REF!</definedName>
    <definedName name="Amounts1">[3]Assumptions!#REF!</definedName>
    <definedName name="Amounts2">[3]Assumptions!#REF!</definedName>
    <definedName name="Branch_List">'[2]Branch Lookup'!$A$3:$B$10</definedName>
    <definedName name="Branches">#REF!</definedName>
    <definedName name="BranchSales">'[2]Sales by Branch'!$A$7:$AX$20</definedName>
    <definedName name="BSAccent">'[4]BS Accent'!$A$7:$AD$67</definedName>
    <definedName name="BSACN">'[4]BS ACN'!$A$7:$AD$60</definedName>
    <definedName name="BSBoss">'[4]BS Boss'!$A$7:$AD$67</definedName>
    <definedName name="BSConsol2">'[4]BS Steel-Line Group'!$A$7:$AD$67</definedName>
    <definedName name="BSElimins">'[4]BS Elimination'!$A$7:$AD$60</definedName>
    <definedName name="BSElims">'[5]BS Elims (InterCom)'!$B$11:$AD$61</definedName>
    <definedName name="BSMirage">'[4]BS Mirage'!$A$7:$AD$67</definedName>
    <definedName name="BSPWD">'[4]BS PWD'!$A$7:$AD$67</definedName>
    <definedName name="BSSTL">'[4]BS Steel-Line'!$A$7:$AD$67</definedName>
    <definedName name="BSWindsor">'[5]BS Windsor'!$B$11:$AD$61</definedName>
    <definedName name="BudAccent12">'[4]Bud - Accent'!$A$9:$O$63</definedName>
    <definedName name="BudBoss12">'[4]Bud - Boss'!$A$10:$AC$75</definedName>
    <definedName name="BudGroup12">'[4]Bud - Group'!$A$9:$AH$70</definedName>
    <definedName name="BudMirage12">'[4]Bud - Mirage'!$A$9:$AD$78</definedName>
    <definedName name="BudPWD12">'[4]Bud - PWD'!$A$10:$AC$81</definedName>
    <definedName name="BudSTL12">'[4]Bud - STL'!$A$10:$AC$70</definedName>
    <definedName name="CIQWBGuid" hidden="1">"Pool shares.xlsx"</definedName>
    <definedName name="d">#REF!</definedName>
    <definedName name="DailyCash">'[6]STL Daily view'!$A$7:$BC$125</definedName>
    <definedName name="Deptsum08">'[7]Actual0708 by Dept'!$A$14:$BH$69</definedName>
    <definedName name="Exit_Dates">#REF!</definedName>
    <definedName name="Exits">#REF!</definedName>
    <definedName name="F">#REF!</definedName>
    <definedName name="Indymth1">'[7]FCST (Indep only) with bridge'!$A$14:$S$70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"c3668"</definedName>
    <definedName name="IQ_FFO_HIGH_EST_CIQ" hidden="1">"c3670"</definedName>
    <definedName name="IQ_FFO_LOW_EST_CIQ" hidden="1">"c3671"</definedName>
    <definedName name="IQ_FFO_MEDIAN_EST_CIQ" hidden="1">"c3669"</definedName>
    <definedName name="IQ_FFO_NUM_EST_CIQ" hidden="1">"c3672"</definedName>
    <definedName name="IQ_FFO_STDDEV_EST_CIQ" hidden="1">"c3673"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"10/17/2017 08:22:18"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m">#REF!</definedName>
    <definedName name="Mail_Merge">#REF!</definedName>
    <definedName name="Mail_Merge_Data">#REF!</definedName>
    <definedName name="PLAccent">'[4]P&amp;L Accent v Bud v LY'!$A$7:$V$71</definedName>
    <definedName name="PLAccent13">'[4]Accent P&amp;L (13 months)'!$A$7:$AD$76</definedName>
    <definedName name="PLACN">'[4]P&amp;L ACN v Bud v LY'!$A$7:$V$71</definedName>
    <definedName name="PLACN13">'[4]ACN P&amp;L (13 months)'!$A$7:$AD$76</definedName>
    <definedName name="PLBifold">'[2]P&amp;L Bris Bifolds v Bud v LY'!$A$7:$V$79</definedName>
    <definedName name="PLBifold13">'[2]Bris Bifolds P&amp;L (13 months)'!$A$7:$AD$84</definedName>
    <definedName name="PLBifoldBud">'[2]PL Bud (Bris-bifold)'!$A$9:$AC$65</definedName>
    <definedName name="PLBifoldFCST">'[2]Bris Bifolds Forecast'!$A$8:$AA$85</definedName>
    <definedName name="PLBoss">'[4]P&amp;L Boss v Bud v LY'!$A$7:$V$71</definedName>
    <definedName name="PLBoss13">'[4]Boss P&amp;L (13 months)'!$A$7:$AD$76</definedName>
    <definedName name="PLBris">'[2]P&amp;L Brisbane v Bud v LY'!$A$7:$V$79</definedName>
    <definedName name="PLBris13">'[2]Brisbane P&amp;L (13 months)'!$A$7:$AD$84</definedName>
    <definedName name="PLBrisBud">'[2]PL Bud (Bris)'!$A$9:$AC$65</definedName>
    <definedName name="PLBrisFCST">'[2]Brisbane Forecast'!$A$8:$AA$85</definedName>
    <definedName name="PLDelta">'[2]P&amp;L Delta v Bud v LY'!$A$7:$V$79</definedName>
    <definedName name="PLDelta13">'[2]Delta P&amp;L (13 months)'!$A$7:$AD$84</definedName>
    <definedName name="PLDeltaBud">'[2]PL Bud (Delta)'!$A$9:$AC$65</definedName>
    <definedName name="PLDeltaFCST">'[2]Delta Forecast'!$A$8:$AA$85</definedName>
    <definedName name="PLFCSTAccent">'[4]Accent Forecast'!$A$8:$AA$77</definedName>
    <definedName name="PLFCSTACN">'[4]ACN Forecast'!$A$8:$AA$77</definedName>
    <definedName name="PLFCSTBoss">'[4]Boss Forecast'!$A$8:$AA$77</definedName>
    <definedName name="PLFCSTGroup">'[4]Steel-Line Group Forecast'!$A$8:$AA$83</definedName>
    <definedName name="PLFCSTMirage">'[4]Mirage Forecast'!$A$8:$AA$77</definedName>
    <definedName name="PLFCSTPWD">'[4]PWD Forecast'!$A$8:$AA$79</definedName>
    <definedName name="PLFCSTSTL">'[4]Steel-Line Forecast'!$A$8:$AA$80</definedName>
    <definedName name="PLGroup">'[4]Steel-Line Group v Bud v LY '!$A$7:$V$76</definedName>
    <definedName name="PLGroup13">'[4]Steel-Line Group P&amp;L (13 mths)'!$A$7:$AD$82</definedName>
    <definedName name="PLGroupBud">'[2]PL Bud (Mirage)'!$A$9:$AC$65</definedName>
    <definedName name="PLGroupFCST">'[2]Mirage Group Forecast'!$A$8:$AA$85</definedName>
    <definedName name="PLHO">'[2]P&amp;L HO v Bud v LY'!$A$7:$V$79</definedName>
    <definedName name="PLHO13">'[2]HO P&amp;L (13 months)'!$A$7:$AD$84</definedName>
    <definedName name="PLHOBud">'[2]PL Bud (HO)'!$A$9:$AC$65</definedName>
    <definedName name="PLHOFCST">'[2]HO Forecast'!$A$8:$AA$85</definedName>
    <definedName name="PLMirage">'[4]P&amp;L Mirage v Bud v LY'!$A$7:$V$71</definedName>
    <definedName name="PLMirage13">'[4]Mirage P&amp;L (13 months)'!$A$7:$AD$76</definedName>
    <definedName name="PLNSW">'[2]P&amp;L NSW v Bud v LY'!$A$7:$V$79</definedName>
    <definedName name="PLNSW13">'[2]NSW P&amp;L (13 months)'!$A$7:$AD$84</definedName>
    <definedName name="PLNSWBud">'[2]PL Bud (NSW)'!$A$9:$AC$65</definedName>
    <definedName name="PLNSWFCST">'[2]NSW Forecast'!$A$8:$AA$85</definedName>
    <definedName name="PLPWD">'[4]P&amp;L PWD v Bud v LY'!$A$7:$V$73</definedName>
    <definedName name="PLPWD13">'[4]PWD P&amp;L (13 months)'!$A$7:$AD$78</definedName>
    <definedName name="PLSCDS">'[2]P&amp;L SCDS v Bud v LY'!$A$7:$V$79</definedName>
    <definedName name="PLSCDS13">'[2]SCDS P&amp;L (13 months)'!$A$7:$AD$84</definedName>
    <definedName name="PLSCDSBud">'[2]PL Bud (SCDS)'!$A$9:$AC$65</definedName>
    <definedName name="PLSCDSFCST">'[2]SCDS Forecast'!$A$8:$AA$85</definedName>
    <definedName name="PLSTL">'[4]P&amp;L Steel-Line v Bud v LY'!$A$7:$V$73</definedName>
    <definedName name="PLSTL13">'[4]Steel-Line P&amp;L (13 months)'!$A$7:$AD$79</definedName>
    <definedName name="PLVic">#REF!</definedName>
    <definedName name="PLVic13">'[2]Victoria P&amp;L (13 months)'!$A$7:$AD$84</definedName>
    <definedName name="PLVicBud">'[2]PL Bud (Victoria)'!$A$9:$AC$65</definedName>
    <definedName name="PLVicFCST">'[2]Victoria Forecast'!$A$8:$AA$85</definedName>
    <definedName name="PLWA">'[2]P&amp;L WA v Bud v LY'!$A$7:$V$79</definedName>
    <definedName name="PLWA13">'[2]WA P&amp;L (13 months)'!$A$7:$AD$84</definedName>
    <definedName name="PLWABud">'[2]PL Bud (WA)'!$A$9:$AC$65</definedName>
    <definedName name="PLWAFCST">'[2]WA Forecast'!$A$8:$AA$85</definedName>
    <definedName name="_xlnm.Print_Area" localSheetId="3">'Account 1'!$A$1:$G$116</definedName>
    <definedName name="_xlnm.Print_Area" localSheetId="12">'Account 10'!$A$1:$G$86</definedName>
    <definedName name="_xlnm.Print_Area" localSheetId="4">'Account 2'!$A$1:$G$112</definedName>
    <definedName name="_xlnm.Print_Area" localSheetId="5">'Account 3'!$A$1:$G$85</definedName>
    <definedName name="_xlnm.Print_Area" localSheetId="6">'Account 4'!$A$1:$G$86</definedName>
    <definedName name="_xlnm.Print_Area" localSheetId="7">'Account 5'!$A$1:$G$86</definedName>
    <definedName name="_xlnm.Print_Area" localSheetId="8">'Account 6'!$A$1:$G$86</definedName>
    <definedName name="_xlnm.Print_Area" localSheetId="9">'Account 7'!$A$1:$G$86</definedName>
    <definedName name="_xlnm.Print_Area" localSheetId="10">'Account 8'!$A$1:$G$86</definedName>
    <definedName name="_xlnm.Print_Area" localSheetId="11">'Account 9'!$A$1:$G$86</definedName>
    <definedName name="_xlnm.Print_Area" localSheetId="20">'Members accounts 2020'!$A$1:$I$124</definedName>
    <definedName name="_xlnm.Print_Area" localSheetId="16">'Prima Facie Tax'!$A$6:$F$80</definedName>
    <definedName name="_xlnm.Print_Area" localSheetId="15">'Provn Def Income Tax'!$A$4:$H$60</definedName>
    <definedName name="_xlnm.Print_Area" localSheetId="13">'Tax Calc'!$A$3:$F$119</definedName>
    <definedName name="SalesbyBH">'[4]Sales by Branch'!$B$7:$AY$66</definedName>
    <definedName name="xRange10001" xml:space="preserve">  '[8]VIC LTM (2)'!$E$2</definedName>
    <definedName name="xRange10031" xml:space="preserve">  '[9]Allocation Summary'!$H$5:$L$24</definedName>
    <definedName name="xRange10032" xml:space="preserve">  '[9]Allocation Summary'!$B$26:$F$45</definedName>
    <definedName name="xRange10033" xml:space="preserve">  '[9]Allocation Summary'!$B$47:$F$66</definedName>
    <definedName name="xRange10046" xml:space="preserve">                        [10]QoE!$B$1:$I$32</definedName>
    <definedName name="xRange10047" xml:space="preserve">                        [10]QoE!$B$1:$I$32</definedName>
    <definedName name="xRange10048" xml:space="preserve">                        [10]QoE!$B$1:$I$32</definedName>
    <definedName name="xRange10051" xml:space="preserve">                        [10]QoE!$B$2:$I$32</definedName>
    <definedName name="XYZ">#REF!</definedName>
    <definedName name="yut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3" i="1" l="1"/>
  <c r="D11" i="5" l="1"/>
  <c r="D123" i="41" l="1"/>
  <c r="G122" i="41"/>
  <c r="G121" i="41"/>
  <c r="D120" i="41"/>
  <c r="G119" i="41"/>
  <c r="F116" i="41"/>
  <c r="F123" i="41" s="1"/>
  <c r="F120" i="41" s="1"/>
  <c r="E116" i="41"/>
  <c r="E123" i="41" s="1"/>
  <c r="E120" i="41" s="1"/>
  <c r="D116" i="41"/>
  <c r="C116" i="41"/>
  <c r="C123" i="41" s="1"/>
  <c r="C120" i="41" s="1"/>
  <c r="B116" i="41"/>
  <c r="B123" i="41" s="1"/>
  <c r="B120" i="41" s="1"/>
  <c r="G115" i="41"/>
  <c r="G114" i="41"/>
  <c r="G113" i="41"/>
  <c r="G116" i="41" s="1"/>
  <c r="F111" i="41"/>
  <c r="E111" i="41"/>
  <c r="D111" i="41"/>
  <c r="C111" i="41"/>
  <c r="B111" i="41"/>
  <c r="G110" i="41"/>
  <c r="F110" i="41"/>
  <c r="E110" i="41"/>
  <c r="D110" i="41"/>
  <c r="F106" i="41"/>
  <c r="D106" i="41"/>
  <c r="G105" i="41"/>
  <c r="G102" i="41"/>
  <c r="F99" i="41"/>
  <c r="F104" i="41" s="1"/>
  <c r="E99" i="41"/>
  <c r="E104" i="41" s="1"/>
  <c r="D99" i="41"/>
  <c r="D104" i="41" s="1"/>
  <c r="C99" i="41"/>
  <c r="C104" i="41" s="1"/>
  <c r="B99" i="41"/>
  <c r="B106" i="41" s="1"/>
  <c r="G98" i="41"/>
  <c r="G99" i="41" s="1"/>
  <c r="G97" i="41"/>
  <c r="F95" i="41"/>
  <c r="E95" i="41"/>
  <c r="D95" i="41"/>
  <c r="C95" i="41"/>
  <c r="B95" i="41"/>
  <c r="G94" i="41"/>
  <c r="F94" i="41"/>
  <c r="E94" i="41"/>
  <c r="D94" i="41"/>
  <c r="C94" i="41"/>
  <c r="C110" i="41" s="1"/>
  <c r="B94" i="41"/>
  <c r="B110" i="41" s="1"/>
  <c r="F86" i="41"/>
  <c r="E86" i="41"/>
  <c r="D86" i="41"/>
  <c r="C86" i="41"/>
  <c r="B86" i="41"/>
  <c r="F85" i="41"/>
  <c r="E85" i="41"/>
  <c r="D85" i="41"/>
  <c r="C85" i="41"/>
  <c r="B85" i="41"/>
  <c r="F65" i="41"/>
  <c r="E65" i="41"/>
  <c r="D65" i="41"/>
  <c r="C65" i="41"/>
  <c r="B65" i="41"/>
  <c r="F64" i="41"/>
  <c r="E64" i="41"/>
  <c r="D64" i="41"/>
  <c r="C64" i="41"/>
  <c r="B64" i="41"/>
  <c r="F59" i="41"/>
  <c r="E59" i="41"/>
  <c r="D59" i="41"/>
  <c r="C59" i="41"/>
  <c r="B59" i="41"/>
  <c r="F55" i="41"/>
  <c r="E55" i="41"/>
  <c r="D55" i="41"/>
  <c r="C55" i="41"/>
  <c r="B55" i="41"/>
  <c r="F51" i="41"/>
  <c r="E51" i="41"/>
  <c r="D51" i="41"/>
  <c r="C51" i="41"/>
  <c r="B51" i="41"/>
  <c r="F50" i="41"/>
  <c r="F52" i="41" s="1"/>
  <c r="E50" i="41"/>
  <c r="E52" i="41" s="1"/>
  <c r="D50" i="41"/>
  <c r="D52" i="41" s="1"/>
  <c r="C50" i="41"/>
  <c r="C52" i="41" s="1"/>
  <c r="B50" i="41"/>
  <c r="B52" i="41" s="1"/>
  <c r="F46" i="41"/>
  <c r="E46" i="41"/>
  <c r="D46" i="41"/>
  <c r="C46" i="41"/>
  <c r="B46" i="41"/>
  <c r="F45" i="41"/>
  <c r="E45" i="41"/>
  <c r="D45" i="41"/>
  <c r="C45" i="41"/>
  <c r="B45" i="41"/>
  <c r="G27" i="41"/>
  <c r="G26" i="41"/>
  <c r="G25" i="41"/>
  <c r="C24" i="41"/>
  <c r="B24" i="41"/>
  <c r="G24" i="41" s="1"/>
  <c r="B20" i="41"/>
  <c r="G20" i="41" s="1"/>
  <c r="G19" i="41"/>
  <c r="B19" i="41"/>
  <c r="F17" i="41"/>
  <c r="E17" i="41"/>
  <c r="D17" i="41"/>
  <c r="C17" i="41"/>
  <c r="B17" i="41"/>
  <c r="G16" i="41"/>
  <c r="I12" i="41"/>
  <c r="I13" i="41" s="1"/>
  <c r="I9" i="41"/>
  <c r="B6" i="41"/>
  <c r="C84" i="41" l="1"/>
  <c r="C87" i="41" s="1"/>
  <c r="C21" i="41"/>
  <c r="E84" i="41"/>
  <c r="E87" i="41" s="1"/>
  <c r="E21" i="41"/>
  <c r="D22" i="41"/>
  <c r="D23" i="41" s="1"/>
  <c r="D21" i="41"/>
  <c r="F22" i="41"/>
  <c r="F21" i="41"/>
  <c r="F84" i="41"/>
  <c r="F87" i="41" s="1"/>
  <c r="B104" i="41"/>
  <c r="B21" i="41" s="1"/>
  <c r="G21" i="41" s="1"/>
  <c r="C106" i="41"/>
  <c r="E106" i="41"/>
  <c r="E22" i="41" s="1"/>
  <c r="E23" i="41" s="1"/>
  <c r="D103" i="41"/>
  <c r="F103" i="41"/>
  <c r="B22" i="41"/>
  <c r="B103" i="41"/>
  <c r="B23" i="41"/>
  <c r="F78" i="41"/>
  <c r="F38" i="41"/>
  <c r="G120" i="41"/>
  <c r="G123" i="41" s="1"/>
  <c r="E68" i="41"/>
  <c r="E69" i="41" s="1"/>
  <c r="E73" i="41" s="1"/>
  <c r="E72" i="41"/>
  <c r="E78" i="41"/>
  <c r="E38" i="41"/>
  <c r="D68" i="41"/>
  <c r="D69" i="41" s="1"/>
  <c r="D72" i="41"/>
  <c r="F72" i="41"/>
  <c r="F68" i="41"/>
  <c r="F69" i="41" s="1"/>
  <c r="F73" i="41" s="1"/>
  <c r="C78" i="41"/>
  <c r="C38" i="41"/>
  <c r="C72" i="41" s="1"/>
  <c r="B84" i="41"/>
  <c r="B87" i="41" s="1"/>
  <c r="G17" i="41"/>
  <c r="C15" i="41" s="1"/>
  <c r="G15" i="41"/>
  <c r="D84" i="41"/>
  <c r="D87" i="41" s="1"/>
  <c r="E103" i="41"/>
  <c r="G104" i="41"/>
  <c r="D73" i="41" l="1"/>
  <c r="C103" i="41"/>
  <c r="C22" i="41"/>
  <c r="C23" i="41" s="1"/>
  <c r="D77" i="41"/>
  <c r="D36" i="41"/>
  <c r="F36" i="41"/>
  <c r="F77" i="41"/>
  <c r="B38" i="41"/>
  <c r="B72" i="41" s="1"/>
  <c r="B78" i="41"/>
  <c r="G103" i="41"/>
  <c r="G106" i="41" s="1"/>
  <c r="E15" i="41"/>
  <c r="E36" i="41"/>
  <c r="E77" i="41"/>
  <c r="D38" i="41"/>
  <c r="D78" i="41"/>
  <c r="D15" i="41"/>
  <c r="B15" i="41"/>
  <c r="F15" i="41" s="1"/>
  <c r="G22" i="41" l="1"/>
  <c r="G23" i="41" s="1"/>
  <c r="G18" i="41" l="1"/>
  <c r="F23" i="41"/>
  <c r="C18" i="41" l="1"/>
  <c r="G29" i="41"/>
  <c r="G31" i="41" s="1"/>
  <c r="E18" i="41"/>
  <c r="E29" i="41" s="1"/>
  <c r="D18" i="41"/>
  <c r="D29" i="41" s="1"/>
  <c r="B91" i="41"/>
  <c r="B18" i="41"/>
  <c r="B29" i="41" l="1"/>
  <c r="B68" i="41"/>
  <c r="B69" i="41" s="1"/>
  <c r="B73" i="41" s="1"/>
  <c r="F18" i="41"/>
  <c r="F29" i="41" s="1"/>
  <c r="D60" i="41"/>
  <c r="D76" i="41"/>
  <c r="D56" i="41"/>
  <c r="E76" i="41"/>
  <c r="E56" i="41"/>
  <c r="E60" i="41"/>
  <c r="C68" i="41"/>
  <c r="C69" i="41" s="1"/>
  <c r="C73" i="41" s="1"/>
  <c r="C29" i="41"/>
  <c r="C36" i="41" l="1"/>
  <c r="C77" i="41"/>
  <c r="E79" i="41"/>
  <c r="E80" i="41" s="1"/>
  <c r="E37" i="41" s="1"/>
  <c r="E41" i="41" s="1"/>
  <c r="E39" i="41"/>
  <c r="D79" i="41"/>
  <c r="D80" i="41" s="1"/>
  <c r="D37" i="41" s="1"/>
  <c r="D41" i="41" s="1"/>
  <c r="D39" i="41"/>
  <c r="B36" i="41"/>
  <c r="B77" i="41"/>
  <c r="C56" i="41"/>
  <c r="C60" i="41"/>
  <c r="C76" i="41"/>
  <c r="F56" i="41"/>
  <c r="F60" i="41"/>
  <c r="F76" i="41"/>
  <c r="B60" i="41"/>
  <c r="B76" i="41"/>
  <c r="B56" i="41"/>
  <c r="C16" i="6"/>
  <c r="F10" i="15"/>
  <c r="B44" i="26"/>
  <c r="D44" i="26" s="1"/>
  <c r="E44" i="26" s="1"/>
  <c r="B45" i="26"/>
  <c r="D45" i="26" s="1"/>
  <c r="B46" i="26"/>
  <c r="D46" i="26" s="1"/>
  <c r="B47" i="26"/>
  <c r="D47" i="26" s="1"/>
  <c r="B48" i="26"/>
  <c r="D48" i="26" s="1"/>
  <c r="E48" i="26" s="1"/>
  <c r="B49" i="26"/>
  <c r="D49" i="26" s="1"/>
  <c r="F49" i="26" s="1"/>
  <c r="B50" i="26"/>
  <c r="D50" i="26" s="1"/>
  <c r="E50" i="26" s="1"/>
  <c r="B51" i="26"/>
  <c r="D51" i="26" s="1"/>
  <c r="E51" i="26" s="1"/>
  <c r="B52" i="26"/>
  <c r="D52" i="26" s="1"/>
  <c r="F52" i="26" s="1"/>
  <c r="B53" i="26"/>
  <c r="D53" i="26" s="1"/>
  <c r="F53" i="26" s="1"/>
  <c r="B54" i="26"/>
  <c r="D54" i="26" s="1"/>
  <c r="E54" i="26" s="1"/>
  <c r="B55" i="26"/>
  <c r="D55" i="26" s="1"/>
  <c r="F55" i="26" s="1"/>
  <c r="B56" i="26"/>
  <c r="D56" i="26" s="1"/>
  <c r="E56" i="26" s="1"/>
  <c r="B57" i="26"/>
  <c r="D57" i="26" s="1"/>
  <c r="B44" i="3"/>
  <c r="D44" i="3" s="1"/>
  <c r="E44" i="3" s="1"/>
  <c r="B45" i="3"/>
  <c r="D45" i="3" s="1"/>
  <c r="F45" i="3" s="1"/>
  <c r="B46" i="3"/>
  <c r="D46" i="3" s="1"/>
  <c r="E46" i="3" s="1"/>
  <c r="B47" i="3"/>
  <c r="D47" i="3" s="1"/>
  <c r="F47" i="3" s="1"/>
  <c r="B48" i="3"/>
  <c r="D48" i="3" s="1"/>
  <c r="F48" i="3" s="1"/>
  <c r="B49" i="3"/>
  <c r="D49" i="3" s="1"/>
  <c r="E49" i="3" s="1"/>
  <c r="B50" i="3"/>
  <c r="D50" i="3" s="1"/>
  <c r="E50" i="3" s="1"/>
  <c r="B51" i="3"/>
  <c r="D51" i="3" s="1"/>
  <c r="F51" i="3" s="1"/>
  <c r="B52" i="3"/>
  <c r="D52" i="3" s="1"/>
  <c r="E52" i="3" s="1"/>
  <c r="B53" i="3"/>
  <c r="D53" i="3" s="1"/>
  <c r="E53" i="3" s="1"/>
  <c r="B54" i="3"/>
  <c r="D54" i="3" s="1"/>
  <c r="E54" i="3" s="1"/>
  <c r="B55" i="3"/>
  <c r="D55" i="3" s="1"/>
  <c r="F55" i="3" s="1"/>
  <c r="B56" i="3"/>
  <c r="D56" i="3" s="1"/>
  <c r="F56" i="3" s="1"/>
  <c r="B57" i="3"/>
  <c r="D57" i="3" s="1"/>
  <c r="E57" i="3" s="1"/>
  <c r="B43" i="3"/>
  <c r="D43" i="3" s="1"/>
  <c r="F79" i="41" l="1"/>
  <c r="F80" i="41" s="1"/>
  <c r="F37" i="41" s="1"/>
  <c r="F41" i="41" s="1"/>
  <c r="F39" i="41"/>
  <c r="B39" i="41"/>
  <c r="B79" i="41"/>
  <c r="B80" i="41" s="1"/>
  <c r="B37" i="41" s="1"/>
  <c r="B41" i="41" s="1"/>
  <c r="C79" i="41"/>
  <c r="C80" i="41" s="1"/>
  <c r="C37" i="41" s="1"/>
  <c r="C39" i="41"/>
  <c r="C41" i="41"/>
  <c r="E47" i="26"/>
  <c r="E46" i="26"/>
  <c r="F45" i="26"/>
  <c r="F44" i="26"/>
  <c r="E52" i="26"/>
  <c r="F54" i="26"/>
  <c r="F46" i="26"/>
  <c r="F57" i="26"/>
  <c r="E57" i="26"/>
  <c r="E53" i="26"/>
  <c r="E49" i="26"/>
  <c r="E45" i="26"/>
  <c r="E55" i="26"/>
  <c r="F51" i="26"/>
  <c r="F56" i="26"/>
  <c r="F48" i="26"/>
  <c r="F50" i="26"/>
  <c r="F47" i="26"/>
  <c r="F54" i="3"/>
  <c r="E56" i="3"/>
  <c r="E55" i="3"/>
  <c r="F53" i="3"/>
  <c r="E45" i="3"/>
  <c r="F52" i="3"/>
  <c r="E51" i="3"/>
  <c r="E48" i="3"/>
  <c r="F46" i="3"/>
  <c r="E47" i="3"/>
  <c r="F44" i="3"/>
  <c r="F50" i="3"/>
  <c r="F57" i="3"/>
  <c r="F49" i="3"/>
  <c r="E56" i="5" l="1"/>
  <c r="E55" i="5"/>
  <c r="C32" i="6"/>
  <c r="C14" i="6" l="1"/>
  <c r="I11" i="19"/>
  <c r="B12" i="40" l="1"/>
  <c r="B33" i="40"/>
  <c r="B23" i="40"/>
  <c r="B102" i="40"/>
  <c r="D102" i="40" s="1"/>
  <c r="B99" i="40"/>
  <c r="A99" i="40"/>
  <c r="B92" i="40"/>
  <c r="D92" i="40" s="1"/>
  <c r="C91" i="40"/>
  <c r="B89" i="40"/>
  <c r="A89" i="40"/>
  <c r="B82" i="40"/>
  <c r="C81" i="40" s="1"/>
  <c r="B79" i="40"/>
  <c r="A79" i="40"/>
  <c r="B72" i="40"/>
  <c r="D72" i="40" s="1"/>
  <c r="B69" i="40"/>
  <c r="A69" i="40"/>
  <c r="B62" i="40"/>
  <c r="D62" i="40" s="1"/>
  <c r="B59" i="40"/>
  <c r="A59" i="40"/>
  <c r="B52" i="40"/>
  <c r="D52" i="40" s="1"/>
  <c r="C51" i="40"/>
  <c r="D51" i="40" s="1"/>
  <c r="B49" i="40"/>
  <c r="A49" i="40"/>
  <c r="B42" i="40"/>
  <c r="D42" i="40" s="1"/>
  <c r="C41" i="40"/>
  <c r="D41" i="40" s="1"/>
  <c r="B39" i="40"/>
  <c r="A39" i="40"/>
  <c r="D32" i="40"/>
  <c r="C31" i="40"/>
  <c r="B29" i="40"/>
  <c r="C33" i="40" s="1"/>
  <c r="D22" i="40"/>
  <c r="C21" i="40"/>
  <c r="B19" i="40"/>
  <c r="C23" i="40" s="1"/>
  <c r="A19" i="40"/>
  <c r="D11" i="40"/>
  <c r="C10" i="40"/>
  <c r="D10" i="40" s="1"/>
  <c r="B8" i="40"/>
  <c r="C12" i="40" s="1"/>
  <c r="A8" i="40"/>
  <c r="A1" i="40"/>
  <c r="B41" i="40" l="1"/>
  <c r="D82" i="40"/>
  <c r="D21" i="40"/>
  <c r="D33" i="40"/>
  <c r="B81" i="40"/>
  <c r="D81" i="40"/>
  <c r="D12" i="40"/>
  <c r="B10" i="40"/>
  <c r="D31" i="40"/>
  <c r="B31" i="40" s="1"/>
  <c r="C61" i="40"/>
  <c r="B91" i="40"/>
  <c r="D91" i="40"/>
  <c r="B21" i="40"/>
  <c r="C71" i="40"/>
  <c r="B51" i="40"/>
  <c r="C101" i="40"/>
  <c r="D71" i="40" l="1"/>
  <c r="B71" i="40"/>
  <c r="D101" i="40"/>
  <c r="B101" i="40"/>
  <c r="D61" i="40"/>
  <c r="B61" i="40"/>
  <c r="C46" i="6" l="1"/>
  <c r="F13" i="19" l="1"/>
  <c r="G13" i="19"/>
  <c r="D66" i="5"/>
  <c r="A29" i="40"/>
  <c r="E93" i="5" l="1"/>
  <c r="C27" i="19"/>
  <c r="C69" i="5"/>
  <c r="G15" i="19" l="1"/>
  <c r="U23" i="1"/>
  <c r="B31" i="34"/>
  <c r="D31" i="34" s="1"/>
  <c r="F31" i="34" s="1"/>
  <c r="B30" i="34"/>
  <c r="B31" i="33"/>
  <c r="D31" i="33" s="1"/>
  <c r="F31" i="33" s="1"/>
  <c r="B30" i="33"/>
  <c r="B31" i="32"/>
  <c r="D31" i="32" s="1"/>
  <c r="F31" i="32" s="1"/>
  <c r="B30" i="32"/>
  <c r="B31" i="31"/>
  <c r="D31" i="31" s="1"/>
  <c r="F31" i="31" s="1"/>
  <c r="B30" i="31"/>
  <c r="B31" i="30"/>
  <c r="D31" i="30" s="1"/>
  <c r="F31" i="30" s="1"/>
  <c r="B30" i="30"/>
  <c r="B31" i="29"/>
  <c r="D31" i="29" s="1"/>
  <c r="F31" i="29" s="1"/>
  <c r="B30" i="29"/>
  <c r="B31" i="28"/>
  <c r="D31" i="28" s="1"/>
  <c r="F31" i="28" s="1"/>
  <c r="B30" i="28"/>
  <c r="B43" i="26"/>
  <c r="B31" i="27"/>
  <c r="D31" i="27" s="1"/>
  <c r="E31" i="27" s="1"/>
  <c r="B30" i="27"/>
  <c r="F31" i="27" l="1"/>
  <c r="H13" i="19"/>
  <c r="E31" i="34"/>
  <c r="D30" i="34"/>
  <c r="F30" i="34" s="1"/>
  <c r="E31" i="33"/>
  <c r="D30" i="33"/>
  <c r="F30" i="33" s="1"/>
  <c r="E31" i="32"/>
  <c r="D30" i="32"/>
  <c r="F30" i="32" s="1"/>
  <c r="E31" i="31"/>
  <c r="D30" i="31"/>
  <c r="F30" i="31" s="1"/>
  <c r="E31" i="30"/>
  <c r="D30" i="30"/>
  <c r="F30" i="30" s="1"/>
  <c r="E31" i="29"/>
  <c r="D30" i="29"/>
  <c r="F30" i="29" s="1"/>
  <c r="E31" i="28"/>
  <c r="D30" i="28"/>
  <c r="F30" i="28" s="1"/>
  <c r="D43" i="26"/>
  <c r="F43" i="26" s="1"/>
  <c r="D30" i="27"/>
  <c r="F30" i="27" s="1"/>
  <c r="F43" i="3" l="1"/>
  <c r="F58" i="3" s="1"/>
  <c r="E43" i="3"/>
  <c r="E58" i="3" s="1"/>
  <c r="K13" i="1" s="1"/>
  <c r="H15" i="19"/>
  <c r="E15" i="19"/>
  <c r="F32" i="34"/>
  <c r="L22" i="1" s="1"/>
  <c r="D27" i="37" s="1"/>
  <c r="D32" i="34"/>
  <c r="J22" i="1" s="1"/>
  <c r="E30" i="34"/>
  <c r="E32" i="34" s="1"/>
  <c r="K22" i="1" s="1"/>
  <c r="F32" i="33"/>
  <c r="L21" i="1" s="1"/>
  <c r="D26" i="37" s="1"/>
  <c r="D32" i="33"/>
  <c r="J21" i="1" s="1"/>
  <c r="E30" i="33"/>
  <c r="E32" i="33" s="1"/>
  <c r="K21" i="1" s="1"/>
  <c r="F32" i="32"/>
  <c r="L20" i="1" s="1"/>
  <c r="D25" i="37" s="1"/>
  <c r="D32" i="32"/>
  <c r="J20" i="1" s="1"/>
  <c r="E30" i="32"/>
  <c r="E32" i="32" s="1"/>
  <c r="K20" i="1" s="1"/>
  <c r="F32" i="31"/>
  <c r="L19" i="1" s="1"/>
  <c r="D24" i="37" s="1"/>
  <c r="D32" i="31"/>
  <c r="J19" i="1" s="1"/>
  <c r="E30" i="31"/>
  <c r="E32" i="31" s="1"/>
  <c r="K19" i="1" s="1"/>
  <c r="F32" i="30"/>
  <c r="L18" i="1" s="1"/>
  <c r="D23" i="37" s="1"/>
  <c r="D32" i="30"/>
  <c r="J18" i="1" s="1"/>
  <c r="E30" i="30"/>
  <c r="E32" i="30" s="1"/>
  <c r="K18" i="1" s="1"/>
  <c r="F32" i="29"/>
  <c r="L17" i="1" s="1"/>
  <c r="D22" i="37" s="1"/>
  <c r="D32" i="29"/>
  <c r="J17" i="1" s="1"/>
  <c r="E30" i="29"/>
  <c r="E32" i="29" s="1"/>
  <c r="K17" i="1" s="1"/>
  <c r="F32" i="28"/>
  <c r="L16" i="1" s="1"/>
  <c r="D21" i="37" s="1"/>
  <c r="D32" i="28"/>
  <c r="J16" i="1" s="1"/>
  <c r="E30" i="28"/>
  <c r="E32" i="28" s="1"/>
  <c r="K16" i="1" s="1"/>
  <c r="F58" i="26"/>
  <c r="L14" i="1" s="1"/>
  <c r="D58" i="26"/>
  <c r="J14" i="1" s="1"/>
  <c r="E43" i="26"/>
  <c r="E58" i="26" s="1"/>
  <c r="K14" i="1" s="1"/>
  <c r="D58" i="3"/>
  <c r="J13" i="1" s="1"/>
  <c r="D32" i="27"/>
  <c r="J15" i="1" s="1"/>
  <c r="F32" i="27"/>
  <c r="L15" i="1" s="1"/>
  <c r="E30" i="27"/>
  <c r="E32" i="27" s="1"/>
  <c r="K15" i="1" s="1"/>
  <c r="D19" i="37" l="1"/>
  <c r="D42" i="23"/>
  <c r="B42" i="23" s="1"/>
  <c r="L13" i="1"/>
  <c r="D15" i="19"/>
  <c r="K24" i="1"/>
  <c r="D57" i="5" s="1"/>
  <c r="J55" i="5" s="1"/>
  <c r="D20" i="37"/>
  <c r="J24" i="1"/>
  <c r="E57" i="5" s="1"/>
  <c r="C114" i="5" l="1"/>
  <c r="I55" i="5"/>
  <c r="L24" i="1"/>
  <c r="L11" i="1" s="1"/>
  <c r="D21" i="23"/>
  <c r="B21" i="23" s="1"/>
  <c r="D18" i="37"/>
  <c r="A17" i="37"/>
  <c r="A27" i="37" s="1"/>
  <c r="A16" i="37"/>
  <c r="A26" i="37" s="1"/>
  <c r="A15" i="37"/>
  <c r="A25" i="37" s="1"/>
  <c r="A14" i="37"/>
  <c r="A24" i="37" s="1"/>
  <c r="A13" i="37"/>
  <c r="A23" i="37" s="1"/>
  <c r="A12" i="37"/>
  <c r="A22" i="37" s="1"/>
  <c r="A11" i="37"/>
  <c r="A21" i="37" s="1"/>
  <c r="A10" i="37"/>
  <c r="A20" i="37" s="1"/>
  <c r="A9" i="37"/>
  <c r="A19" i="37" s="1"/>
  <c r="C14" i="1"/>
  <c r="A8" i="37"/>
  <c r="A18" i="37" s="1"/>
  <c r="C13" i="1"/>
  <c r="A5" i="37"/>
  <c r="A1" i="37"/>
  <c r="C31" i="19" l="1"/>
  <c r="K14" i="11" l="1"/>
  <c r="E62" i="6" l="1"/>
  <c r="E60" i="6"/>
  <c r="E58" i="6"/>
  <c r="E52" i="6"/>
  <c r="B29" i="23" l="1"/>
  <c r="E25" i="19"/>
  <c r="C25" i="19"/>
  <c r="E53" i="19"/>
  <c r="E55" i="19" s="1"/>
  <c r="E57" i="19" s="1"/>
  <c r="C44" i="6"/>
  <c r="E44" i="6" s="1"/>
  <c r="C48" i="6"/>
  <c r="E48" i="6" s="1"/>
  <c r="E46" i="6"/>
  <c r="B112" i="5"/>
  <c r="D12" i="5"/>
  <c r="E22" i="5" s="1"/>
  <c r="A11" i="35"/>
  <c r="A16" i="35" s="1"/>
  <c r="A21" i="35" s="1"/>
  <c r="A28" i="35" s="1"/>
  <c r="A31" i="35" s="1"/>
  <c r="A39" i="35" s="1"/>
  <c r="A43" i="35" s="1"/>
  <c r="A47" i="35" s="1"/>
  <c r="A52" i="35" s="1"/>
  <c r="D81" i="26"/>
  <c r="D64" i="26"/>
  <c r="D37" i="26"/>
  <c r="D16" i="26"/>
  <c r="D81" i="34"/>
  <c r="D81" i="33"/>
  <c r="D81" i="32"/>
  <c r="D81" i="31"/>
  <c r="D81" i="30"/>
  <c r="D81" i="29"/>
  <c r="D81" i="28"/>
  <c r="D80" i="27"/>
  <c r="D111" i="3"/>
  <c r="D107" i="26"/>
  <c r="A5" i="11"/>
  <c r="C38" i="23" l="1"/>
  <c r="C37" i="23"/>
  <c r="E59" i="19"/>
  <c r="C69" i="6" s="1"/>
  <c r="C25" i="11" l="1"/>
  <c r="B25" i="11"/>
  <c r="A25" i="11"/>
  <c r="C24" i="11"/>
  <c r="B24" i="11"/>
  <c r="A24" i="11"/>
  <c r="C23" i="11"/>
  <c r="B23" i="11"/>
  <c r="A23" i="11"/>
  <c r="C22" i="11"/>
  <c r="B22" i="11"/>
  <c r="A22" i="11"/>
  <c r="C21" i="11"/>
  <c r="B21" i="11"/>
  <c r="A21" i="11"/>
  <c r="C20" i="11"/>
  <c r="B20" i="11"/>
  <c r="A20" i="11"/>
  <c r="C19" i="11"/>
  <c r="B19" i="11"/>
  <c r="A19" i="11"/>
  <c r="C18" i="11"/>
  <c r="C17" i="11"/>
  <c r="B18" i="11"/>
  <c r="A17" i="11"/>
  <c r="A18" i="11"/>
  <c r="B17" i="11"/>
  <c r="C16" i="11"/>
  <c r="B16" i="11"/>
  <c r="A16" i="11"/>
  <c r="C21" i="15" l="1"/>
  <c r="C20" i="15"/>
  <c r="C19" i="15"/>
  <c r="C18" i="15"/>
  <c r="C17" i="15"/>
  <c r="C16" i="15"/>
  <c r="C15" i="15"/>
  <c r="C14" i="15"/>
  <c r="C13" i="15"/>
  <c r="C12" i="15"/>
  <c r="B21" i="15"/>
  <c r="B20" i="15"/>
  <c r="B19" i="15"/>
  <c r="B18" i="15"/>
  <c r="B17" i="15"/>
  <c r="B16" i="15"/>
  <c r="B15" i="15"/>
  <c r="B14" i="15"/>
  <c r="B13" i="15"/>
  <c r="B12" i="15"/>
  <c r="A21" i="15"/>
  <c r="A20" i="15"/>
  <c r="A19" i="15"/>
  <c r="A18" i="15"/>
  <c r="A17" i="15"/>
  <c r="A16" i="15"/>
  <c r="A15" i="15"/>
  <c r="A14" i="15"/>
  <c r="A13" i="15"/>
  <c r="A12" i="15"/>
  <c r="A5" i="15"/>
  <c r="A1" i="15"/>
  <c r="E18" i="6"/>
  <c r="C36" i="6"/>
  <c r="E36" i="6" s="1"/>
  <c r="E22" i="6"/>
  <c r="I18" i="15" l="1"/>
  <c r="G18" i="15"/>
  <c r="H18" i="15"/>
  <c r="G19" i="15"/>
  <c r="I19" i="15"/>
  <c r="H19" i="15"/>
  <c r="H20" i="15"/>
  <c r="I20" i="15"/>
  <c r="G20" i="15"/>
  <c r="I21" i="15"/>
  <c r="H21" i="15"/>
  <c r="G21" i="15"/>
  <c r="G16" i="15"/>
  <c r="H16" i="15"/>
  <c r="I16" i="15"/>
  <c r="A5" i="6" l="1"/>
  <c r="A1" i="6"/>
  <c r="B44" i="19" l="1"/>
  <c r="C35" i="19"/>
  <c r="C33" i="19"/>
  <c r="G17" i="19"/>
  <c r="A5" i="19"/>
  <c r="A1" i="19"/>
  <c r="E58" i="5"/>
  <c r="A5" i="5"/>
  <c r="A1" i="5"/>
  <c r="B34" i="23"/>
  <c r="B13" i="23"/>
  <c r="A29" i="23"/>
  <c r="D58" i="5" l="1"/>
  <c r="E59" i="5"/>
  <c r="C37" i="19"/>
  <c r="D55" i="5"/>
  <c r="F17" i="19"/>
  <c r="D56" i="5"/>
  <c r="B8" i="23"/>
  <c r="A8" i="23"/>
  <c r="A5" i="23"/>
  <c r="A1" i="23"/>
  <c r="F8" i="34"/>
  <c r="C9" i="34"/>
  <c r="C8" i="34"/>
  <c r="C7" i="34"/>
  <c r="R22" i="1"/>
  <c r="D55" i="34"/>
  <c r="O22" i="1" s="1"/>
  <c r="Q22" i="1" s="1"/>
  <c r="G25" i="11" s="1"/>
  <c r="H25" i="11" s="1"/>
  <c r="D38" i="34"/>
  <c r="M22" i="1" s="1"/>
  <c r="D24" i="34"/>
  <c r="H22" i="1" s="1"/>
  <c r="D16" i="34"/>
  <c r="F22" i="1" s="1"/>
  <c r="E9" i="34"/>
  <c r="A5" i="34"/>
  <c r="E78" i="34" s="1"/>
  <c r="F78" i="34" s="1"/>
  <c r="A1" i="34"/>
  <c r="F8" i="33"/>
  <c r="C9" i="33"/>
  <c r="C8" i="33"/>
  <c r="C7" i="33"/>
  <c r="R21" i="1"/>
  <c r="D55" i="33"/>
  <c r="O21" i="1" s="1"/>
  <c r="Q21" i="1" s="1"/>
  <c r="G24" i="11" s="1"/>
  <c r="H24" i="11" s="1"/>
  <c r="D38" i="33"/>
  <c r="M21" i="1" s="1"/>
  <c r="D24" i="33"/>
  <c r="H21" i="1" s="1"/>
  <c r="D16" i="33"/>
  <c r="F21" i="1" s="1"/>
  <c r="E9" i="33"/>
  <c r="A5" i="33"/>
  <c r="E78" i="33" s="1"/>
  <c r="F78" i="33" s="1"/>
  <c r="A1" i="33"/>
  <c r="M20" i="1"/>
  <c r="F8" i="32"/>
  <c r="C9" i="32"/>
  <c r="C8" i="32"/>
  <c r="C7" i="32"/>
  <c r="R20" i="1"/>
  <c r="D55" i="32"/>
  <c r="O20" i="1" s="1"/>
  <c r="Q20" i="1" s="1"/>
  <c r="G23" i="11" s="1"/>
  <c r="H23" i="11" s="1"/>
  <c r="D38" i="32"/>
  <c r="D24" i="32"/>
  <c r="H20" i="1" s="1"/>
  <c r="D16" i="32"/>
  <c r="F20" i="1" s="1"/>
  <c r="E9" i="32"/>
  <c r="A5" i="32"/>
  <c r="E78" i="32" s="1"/>
  <c r="F78" i="32" s="1"/>
  <c r="A1" i="32"/>
  <c r="F8" i="31"/>
  <c r="C9" i="31"/>
  <c r="C8" i="31"/>
  <c r="C7" i="31"/>
  <c r="R19" i="1"/>
  <c r="D55" i="31"/>
  <c r="O19" i="1" s="1"/>
  <c r="Q19" i="1" s="1"/>
  <c r="G22" i="11" s="1"/>
  <c r="H22" i="11" s="1"/>
  <c r="D38" i="31"/>
  <c r="M19" i="1" s="1"/>
  <c r="D24" i="31"/>
  <c r="H19" i="1" s="1"/>
  <c r="D16" i="31"/>
  <c r="F19" i="1" s="1"/>
  <c r="E9" i="31"/>
  <c r="F9" i="31" s="1"/>
  <c r="A5" i="31"/>
  <c r="E78" i="31" s="1"/>
  <c r="F78" i="31" s="1"/>
  <c r="A1" i="31"/>
  <c r="F8" i="30"/>
  <c r="C9" i="30"/>
  <c r="C8" i="30"/>
  <c r="C7" i="30"/>
  <c r="R18" i="1"/>
  <c r="D55" i="30"/>
  <c r="O18" i="1" s="1"/>
  <c r="Q18" i="1" s="1"/>
  <c r="G21" i="11" s="1"/>
  <c r="H21" i="11" s="1"/>
  <c r="D38" i="30"/>
  <c r="M18" i="1" s="1"/>
  <c r="D24" i="30"/>
  <c r="H18" i="1" s="1"/>
  <c r="D16" i="30"/>
  <c r="F18" i="1" s="1"/>
  <c r="E9" i="30"/>
  <c r="A5" i="30"/>
  <c r="E78" i="30" s="1"/>
  <c r="F78" i="30" s="1"/>
  <c r="A1" i="30"/>
  <c r="F8" i="29"/>
  <c r="C9" i="29"/>
  <c r="C8" i="29"/>
  <c r="C7" i="29"/>
  <c r="R17" i="1"/>
  <c r="D55" i="29"/>
  <c r="O17" i="1" s="1"/>
  <c r="Q17" i="1" s="1"/>
  <c r="G20" i="11" s="1"/>
  <c r="H20" i="11" s="1"/>
  <c r="D38" i="29"/>
  <c r="M17" i="1" s="1"/>
  <c r="D24" i="29"/>
  <c r="H17" i="1" s="1"/>
  <c r="D16" i="29"/>
  <c r="F17" i="1" s="1"/>
  <c r="E9" i="29"/>
  <c r="A5" i="29"/>
  <c r="E78" i="29" s="1"/>
  <c r="F78" i="29" s="1"/>
  <c r="A1" i="29"/>
  <c r="R16" i="1"/>
  <c r="F8" i="28"/>
  <c r="C9" i="28"/>
  <c r="C8" i="28"/>
  <c r="C7" i="28"/>
  <c r="D55" i="28"/>
  <c r="O16" i="1" s="1"/>
  <c r="Q16" i="1" s="1"/>
  <c r="G19" i="11" s="1"/>
  <c r="H19" i="11" s="1"/>
  <c r="D38" i="28"/>
  <c r="M16" i="1" s="1"/>
  <c r="D24" i="28"/>
  <c r="H16" i="1" s="1"/>
  <c r="D16" i="28"/>
  <c r="F16" i="1" s="1"/>
  <c r="E9" i="28"/>
  <c r="A5" i="28"/>
  <c r="E78" i="28" s="1"/>
  <c r="F78" i="28" s="1"/>
  <c r="A1" i="28"/>
  <c r="F8" i="27"/>
  <c r="C9" i="27"/>
  <c r="C8" i="27"/>
  <c r="C7" i="27"/>
  <c r="R15" i="1"/>
  <c r="D54" i="27"/>
  <c r="O15" i="1" s="1"/>
  <c r="D38" i="27"/>
  <c r="M15" i="1" s="1"/>
  <c r="D24" i="27"/>
  <c r="H15" i="1" s="1"/>
  <c r="D16" i="27"/>
  <c r="F15" i="1" s="1"/>
  <c r="E9" i="27"/>
  <c r="A5" i="27"/>
  <c r="E77" i="27" s="1"/>
  <c r="F77" i="27" s="1"/>
  <c r="A1" i="27"/>
  <c r="A5" i="26"/>
  <c r="A5" i="3"/>
  <c r="F14" i="1"/>
  <c r="F8" i="26"/>
  <c r="C9" i="26"/>
  <c r="C8" i="26"/>
  <c r="C7" i="26"/>
  <c r="R14" i="1"/>
  <c r="B43" i="23" s="1"/>
  <c r="O14" i="1"/>
  <c r="D39" i="23" s="1"/>
  <c r="M14" i="1"/>
  <c r="C39" i="23" s="1"/>
  <c r="H14" i="1"/>
  <c r="B41" i="23" s="1"/>
  <c r="D41" i="23" s="1"/>
  <c r="E9" i="26"/>
  <c r="A1" i="26"/>
  <c r="D37" i="3"/>
  <c r="H13" i="1" s="1"/>
  <c r="B20" i="23" s="1"/>
  <c r="D20" i="23" s="1"/>
  <c r="D59" i="5" l="1"/>
  <c r="B39" i="23"/>
  <c r="Q14" i="1"/>
  <c r="O32" i="1"/>
  <c r="C17" i="23"/>
  <c r="C16" i="23"/>
  <c r="E23" i="26"/>
  <c r="F23" i="26" s="1"/>
  <c r="E26" i="26"/>
  <c r="F26" i="26" s="1"/>
  <c r="E34" i="26"/>
  <c r="F34" i="26" s="1"/>
  <c r="E28" i="26"/>
  <c r="F28" i="26" s="1"/>
  <c r="E30" i="26"/>
  <c r="F30" i="26" s="1"/>
  <c r="E24" i="26"/>
  <c r="F24" i="26" s="1"/>
  <c r="E25" i="26"/>
  <c r="F25" i="26" s="1"/>
  <c r="E27" i="26"/>
  <c r="F27" i="26" s="1"/>
  <c r="E35" i="26"/>
  <c r="F35" i="26" s="1"/>
  <c r="E29" i="26"/>
  <c r="F29" i="26" s="1"/>
  <c r="E31" i="26"/>
  <c r="F31" i="26" s="1"/>
  <c r="E33" i="26"/>
  <c r="F33" i="26" s="1"/>
  <c r="E32" i="26"/>
  <c r="F32" i="26" s="1"/>
  <c r="E31" i="3"/>
  <c r="F31" i="3" s="1"/>
  <c r="E32" i="3"/>
  <c r="F32" i="3" s="1"/>
  <c r="E26" i="3"/>
  <c r="F26" i="3" s="1"/>
  <c r="E27" i="3"/>
  <c r="F27" i="3" s="1"/>
  <c r="E35" i="3"/>
  <c r="F35" i="3" s="1"/>
  <c r="E28" i="3"/>
  <c r="F28" i="3" s="1"/>
  <c r="E29" i="3"/>
  <c r="F29" i="3" s="1"/>
  <c r="E30" i="3"/>
  <c r="F30" i="3" s="1"/>
  <c r="E33" i="3"/>
  <c r="F33" i="3" s="1"/>
  <c r="E34" i="3"/>
  <c r="F34" i="3" s="1"/>
  <c r="E24" i="3"/>
  <c r="F24" i="3" s="1"/>
  <c r="E23" i="3"/>
  <c r="F23" i="3" s="1"/>
  <c r="E25" i="3"/>
  <c r="F25" i="3" s="1"/>
  <c r="E36" i="3"/>
  <c r="F36" i="3" s="1"/>
  <c r="E75" i="3"/>
  <c r="E98" i="3"/>
  <c r="F98" i="3" s="1"/>
  <c r="E106" i="3"/>
  <c r="F106" i="3" s="1"/>
  <c r="E99" i="3"/>
  <c r="F99" i="3" s="1"/>
  <c r="E107" i="3"/>
  <c r="F107" i="3" s="1"/>
  <c r="E104" i="3"/>
  <c r="F104" i="3" s="1"/>
  <c r="E97" i="3"/>
  <c r="F97" i="3" s="1"/>
  <c r="E105" i="3"/>
  <c r="F105" i="3" s="1"/>
  <c r="E92" i="3"/>
  <c r="F92" i="3" s="1"/>
  <c r="E100" i="3"/>
  <c r="F100" i="3" s="1"/>
  <c r="E108" i="3"/>
  <c r="F108" i="3" s="1"/>
  <c r="E94" i="3"/>
  <c r="F94" i="3" s="1"/>
  <c r="E110" i="3"/>
  <c r="F110" i="3" s="1"/>
  <c r="E95" i="3"/>
  <c r="F95" i="3" s="1"/>
  <c r="E103" i="3"/>
  <c r="F103" i="3" s="1"/>
  <c r="E91" i="3"/>
  <c r="F91" i="3" s="1"/>
  <c r="E93" i="3"/>
  <c r="F93" i="3" s="1"/>
  <c r="E101" i="3"/>
  <c r="F101" i="3" s="1"/>
  <c r="E109" i="3"/>
  <c r="F109" i="3" s="1"/>
  <c r="E102" i="3"/>
  <c r="F102" i="3" s="1"/>
  <c r="E96" i="3"/>
  <c r="F96" i="3" s="1"/>
  <c r="Q15" i="1"/>
  <c r="G18" i="11" s="1"/>
  <c r="H18" i="11" s="1"/>
  <c r="E22" i="26"/>
  <c r="F22" i="26" s="1"/>
  <c r="E71" i="26"/>
  <c r="F71" i="26" s="1"/>
  <c r="L20" i="15"/>
  <c r="L15" i="15"/>
  <c r="L17" i="15"/>
  <c r="L19" i="15"/>
  <c r="L18" i="15"/>
  <c r="L14" i="15"/>
  <c r="L16" i="15"/>
  <c r="L21" i="15"/>
  <c r="B84" i="40"/>
  <c r="C84" i="40" s="1"/>
  <c r="D84" i="40" s="1"/>
  <c r="B34" i="40"/>
  <c r="B104" i="40"/>
  <c r="C104" i="40" s="1"/>
  <c r="D104" i="40" s="1"/>
  <c r="B24" i="40"/>
  <c r="C24" i="40" s="1"/>
  <c r="B44" i="40"/>
  <c r="C44" i="40" s="1"/>
  <c r="D44" i="40" s="1"/>
  <c r="B94" i="40"/>
  <c r="C94" i="40" s="1"/>
  <c r="D94" i="40" s="1"/>
  <c r="B74" i="40"/>
  <c r="C74" i="40" s="1"/>
  <c r="D74" i="40" s="1"/>
  <c r="B54" i="40"/>
  <c r="C54" i="40" s="1"/>
  <c r="D54" i="40" s="1"/>
  <c r="B64" i="40"/>
  <c r="C64" i="40" s="1"/>
  <c r="D64" i="40" s="1"/>
  <c r="F9" i="26"/>
  <c r="F9" i="30"/>
  <c r="F9" i="27"/>
  <c r="F9" i="33"/>
  <c r="E64" i="3"/>
  <c r="F64" i="3" s="1"/>
  <c r="E65" i="3"/>
  <c r="F65" i="3" s="1"/>
  <c r="E67" i="3"/>
  <c r="E63" i="3"/>
  <c r="F63" i="3" s="1"/>
  <c r="E66" i="3"/>
  <c r="F66" i="3" s="1"/>
  <c r="E37" i="33"/>
  <c r="F37" i="33" s="1"/>
  <c r="F9" i="32"/>
  <c r="E75" i="29"/>
  <c r="F75" i="29" s="1"/>
  <c r="E22" i="34"/>
  <c r="F22" i="34" s="1"/>
  <c r="E22" i="27"/>
  <c r="F22" i="27" s="1"/>
  <c r="E76" i="33"/>
  <c r="F76" i="33" s="1"/>
  <c r="E80" i="33"/>
  <c r="F80" i="33" s="1"/>
  <c r="F9" i="34"/>
  <c r="E14" i="30"/>
  <c r="F14" i="30" s="1"/>
  <c r="E45" i="27"/>
  <c r="F45" i="27" s="1"/>
  <c r="E15" i="30"/>
  <c r="F15" i="30" s="1"/>
  <c r="E54" i="30"/>
  <c r="F54" i="30" s="1"/>
  <c r="E22" i="32"/>
  <c r="F22" i="32" s="1"/>
  <c r="E50" i="33"/>
  <c r="F50" i="33" s="1"/>
  <c r="E54" i="34"/>
  <c r="F54" i="34" s="1"/>
  <c r="E46" i="30"/>
  <c r="F46" i="30" s="1"/>
  <c r="E49" i="30"/>
  <c r="F49" i="30" s="1"/>
  <c r="E53" i="30"/>
  <c r="F53" i="30" s="1"/>
  <c r="E22" i="30"/>
  <c r="F22" i="30" s="1"/>
  <c r="E14" i="33"/>
  <c r="F14" i="33" s="1"/>
  <c r="E64" i="33"/>
  <c r="F64" i="33" s="1"/>
  <c r="E63" i="34"/>
  <c r="F63" i="34" s="1"/>
  <c r="E46" i="32"/>
  <c r="F46" i="32" s="1"/>
  <c r="E67" i="33"/>
  <c r="F67" i="33" s="1"/>
  <c r="E14" i="34"/>
  <c r="F14" i="34" s="1"/>
  <c r="E67" i="34"/>
  <c r="F67" i="34" s="1"/>
  <c r="E50" i="32"/>
  <c r="F50" i="32" s="1"/>
  <c r="E22" i="33"/>
  <c r="F22" i="33" s="1"/>
  <c r="E72" i="33"/>
  <c r="F72" i="33" s="1"/>
  <c r="C13" i="19"/>
  <c r="E46" i="28"/>
  <c r="F46" i="28" s="1"/>
  <c r="E67" i="29"/>
  <c r="F67" i="29" s="1"/>
  <c r="E67" i="31"/>
  <c r="F67" i="31" s="1"/>
  <c r="E37" i="29"/>
  <c r="F37" i="29" s="1"/>
  <c r="E71" i="29"/>
  <c r="F71" i="29" s="1"/>
  <c r="E45" i="30"/>
  <c r="F45" i="30" s="1"/>
  <c r="E37" i="31"/>
  <c r="F37" i="31" s="1"/>
  <c r="E71" i="31"/>
  <c r="F71" i="31" s="1"/>
  <c r="E63" i="33"/>
  <c r="F63" i="33" s="1"/>
  <c r="E79" i="33"/>
  <c r="F79" i="33" s="1"/>
  <c r="E46" i="31"/>
  <c r="F46" i="31" s="1"/>
  <c r="E49" i="27"/>
  <c r="F49" i="27" s="1"/>
  <c r="E50" i="28"/>
  <c r="F50" i="28" s="1"/>
  <c r="E50" i="29"/>
  <c r="F50" i="29" s="1"/>
  <c r="E50" i="30"/>
  <c r="F50" i="30" s="1"/>
  <c r="E50" i="31"/>
  <c r="F50" i="31" s="1"/>
  <c r="E68" i="33"/>
  <c r="F68" i="33" s="1"/>
  <c r="E37" i="34"/>
  <c r="F37" i="34" s="1"/>
  <c r="E71" i="34"/>
  <c r="F71" i="34" s="1"/>
  <c r="E46" i="33"/>
  <c r="F46" i="33" s="1"/>
  <c r="E71" i="33"/>
  <c r="F71" i="33" s="1"/>
  <c r="E75" i="34"/>
  <c r="F75" i="34" s="1"/>
  <c r="E75" i="31"/>
  <c r="F75" i="31" s="1"/>
  <c r="E46" i="29"/>
  <c r="F46" i="29" s="1"/>
  <c r="E53" i="27"/>
  <c r="F53" i="27" s="1"/>
  <c r="E52" i="28"/>
  <c r="F52" i="28" s="1"/>
  <c r="E54" i="29"/>
  <c r="F54" i="29" s="1"/>
  <c r="E54" i="31"/>
  <c r="F54" i="31" s="1"/>
  <c r="E54" i="28"/>
  <c r="F54" i="28" s="1"/>
  <c r="E46" i="34"/>
  <c r="F46" i="34" s="1"/>
  <c r="E79" i="34"/>
  <c r="F79" i="34" s="1"/>
  <c r="E48" i="28"/>
  <c r="F48" i="28" s="1"/>
  <c r="E79" i="29"/>
  <c r="F79" i="29" s="1"/>
  <c r="E22" i="28"/>
  <c r="F22" i="28" s="1"/>
  <c r="E14" i="29"/>
  <c r="F14" i="29" s="1"/>
  <c r="E14" i="31"/>
  <c r="F14" i="31" s="1"/>
  <c r="E36" i="28"/>
  <c r="F36" i="28" s="1"/>
  <c r="E22" i="29"/>
  <c r="F22" i="29" s="1"/>
  <c r="E63" i="29"/>
  <c r="F63" i="29" s="1"/>
  <c r="E37" i="30"/>
  <c r="F37" i="30" s="1"/>
  <c r="E22" i="31"/>
  <c r="F22" i="31" s="1"/>
  <c r="E63" i="31"/>
  <c r="F63" i="31" s="1"/>
  <c r="E54" i="32"/>
  <c r="F54" i="32" s="1"/>
  <c r="E15" i="33"/>
  <c r="F15" i="33" s="1"/>
  <c r="E54" i="33"/>
  <c r="F54" i="33" s="1"/>
  <c r="E75" i="33"/>
  <c r="F75" i="33" s="1"/>
  <c r="E50" i="34"/>
  <c r="F50" i="34" s="1"/>
  <c r="F9" i="28"/>
  <c r="F9" i="29"/>
  <c r="E23" i="34"/>
  <c r="F23" i="34" s="1"/>
  <c r="E47" i="34"/>
  <c r="F47" i="34" s="1"/>
  <c r="E51" i="34"/>
  <c r="F51" i="34" s="1"/>
  <c r="E15" i="34"/>
  <c r="F15" i="34" s="1"/>
  <c r="E64" i="34"/>
  <c r="F64" i="34" s="1"/>
  <c r="E68" i="34"/>
  <c r="F68" i="34" s="1"/>
  <c r="E72" i="34"/>
  <c r="F72" i="34" s="1"/>
  <c r="E76" i="34"/>
  <c r="F76" i="34" s="1"/>
  <c r="E80" i="34"/>
  <c r="F80" i="34" s="1"/>
  <c r="E48" i="34"/>
  <c r="F48" i="34" s="1"/>
  <c r="E52" i="34"/>
  <c r="F52" i="34" s="1"/>
  <c r="E61" i="34"/>
  <c r="F61" i="34" s="1"/>
  <c r="E65" i="34"/>
  <c r="F65" i="34" s="1"/>
  <c r="E69" i="34"/>
  <c r="F69" i="34" s="1"/>
  <c r="E73" i="34"/>
  <c r="F73" i="34" s="1"/>
  <c r="E77" i="34"/>
  <c r="F77" i="34" s="1"/>
  <c r="E45" i="34"/>
  <c r="F45" i="34" s="1"/>
  <c r="E49" i="34"/>
  <c r="F49" i="34" s="1"/>
  <c r="E53" i="34"/>
  <c r="F53" i="34" s="1"/>
  <c r="E36" i="34"/>
  <c r="F36" i="34" s="1"/>
  <c r="E62" i="34"/>
  <c r="F62" i="34" s="1"/>
  <c r="E66" i="34"/>
  <c r="F66" i="34" s="1"/>
  <c r="E70" i="34"/>
  <c r="F70" i="34" s="1"/>
  <c r="E74" i="34"/>
  <c r="F74" i="34" s="1"/>
  <c r="E23" i="33"/>
  <c r="F23" i="33" s="1"/>
  <c r="E47" i="33"/>
  <c r="F47" i="33" s="1"/>
  <c r="E51" i="33"/>
  <c r="F51" i="33" s="1"/>
  <c r="E48" i="33"/>
  <c r="F48" i="33" s="1"/>
  <c r="E52" i="33"/>
  <c r="F52" i="33" s="1"/>
  <c r="E61" i="33"/>
  <c r="F61" i="33" s="1"/>
  <c r="E65" i="33"/>
  <c r="F65" i="33" s="1"/>
  <c r="E69" i="33"/>
  <c r="F69" i="33" s="1"/>
  <c r="E73" i="33"/>
  <c r="F73" i="33" s="1"/>
  <c r="E77" i="33"/>
  <c r="F77" i="33" s="1"/>
  <c r="E45" i="33"/>
  <c r="F45" i="33" s="1"/>
  <c r="E49" i="33"/>
  <c r="F49" i="33" s="1"/>
  <c r="E53" i="33"/>
  <c r="F53" i="33" s="1"/>
  <c r="E36" i="33"/>
  <c r="F36" i="33" s="1"/>
  <c r="E62" i="33"/>
  <c r="F62" i="33" s="1"/>
  <c r="E66" i="33"/>
  <c r="F66" i="33" s="1"/>
  <c r="E70" i="33"/>
  <c r="F70" i="33" s="1"/>
  <c r="E74" i="33"/>
  <c r="F74" i="33" s="1"/>
  <c r="E14" i="32"/>
  <c r="F14" i="32" s="1"/>
  <c r="E37" i="32"/>
  <c r="F37" i="32" s="1"/>
  <c r="E63" i="32"/>
  <c r="F63" i="32" s="1"/>
  <c r="E67" i="32"/>
  <c r="F67" i="32" s="1"/>
  <c r="E71" i="32"/>
  <c r="F71" i="32" s="1"/>
  <c r="E75" i="32"/>
  <c r="F75" i="32" s="1"/>
  <c r="E79" i="32"/>
  <c r="F79" i="32" s="1"/>
  <c r="E23" i="32"/>
  <c r="F23" i="32" s="1"/>
  <c r="E47" i="32"/>
  <c r="F47" i="32" s="1"/>
  <c r="E51" i="32"/>
  <c r="F51" i="32" s="1"/>
  <c r="E15" i="32"/>
  <c r="F15" i="32" s="1"/>
  <c r="E64" i="32"/>
  <c r="F64" i="32" s="1"/>
  <c r="E68" i="32"/>
  <c r="F68" i="32" s="1"/>
  <c r="E72" i="32"/>
  <c r="F72" i="32" s="1"/>
  <c r="E76" i="32"/>
  <c r="F76" i="32" s="1"/>
  <c r="E80" i="32"/>
  <c r="F80" i="32" s="1"/>
  <c r="E48" i="32"/>
  <c r="F48" i="32" s="1"/>
  <c r="E52" i="32"/>
  <c r="F52" i="32" s="1"/>
  <c r="E61" i="32"/>
  <c r="F61" i="32" s="1"/>
  <c r="E65" i="32"/>
  <c r="F65" i="32" s="1"/>
  <c r="E69" i="32"/>
  <c r="F69" i="32" s="1"/>
  <c r="E73" i="32"/>
  <c r="F73" i="32" s="1"/>
  <c r="E77" i="32"/>
  <c r="F77" i="32" s="1"/>
  <c r="E45" i="32"/>
  <c r="F45" i="32" s="1"/>
  <c r="E49" i="32"/>
  <c r="F49" i="32" s="1"/>
  <c r="E53" i="32"/>
  <c r="F53" i="32" s="1"/>
  <c r="E36" i="32"/>
  <c r="F36" i="32" s="1"/>
  <c r="E62" i="32"/>
  <c r="F62" i="32" s="1"/>
  <c r="E66" i="32"/>
  <c r="F66" i="32" s="1"/>
  <c r="E70" i="32"/>
  <c r="F70" i="32" s="1"/>
  <c r="E74" i="32"/>
  <c r="F74" i="32" s="1"/>
  <c r="E80" i="31"/>
  <c r="F80" i="31" s="1"/>
  <c r="E79" i="31"/>
  <c r="F79" i="31" s="1"/>
  <c r="E23" i="31"/>
  <c r="F23" i="31" s="1"/>
  <c r="E47" i="31"/>
  <c r="F47" i="31" s="1"/>
  <c r="E15" i="31"/>
  <c r="F15" i="31" s="1"/>
  <c r="E68" i="31"/>
  <c r="F68" i="31" s="1"/>
  <c r="E76" i="31"/>
  <c r="F76" i="31" s="1"/>
  <c r="E48" i="31"/>
  <c r="F48" i="31" s="1"/>
  <c r="E52" i="31"/>
  <c r="F52" i="31" s="1"/>
  <c r="E51" i="31"/>
  <c r="F51" i="31" s="1"/>
  <c r="E64" i="31"/>
  <c r="F64" i="31" s="1"/>
  <c r="E72" i="31"/>
  <c r="F72" i="31" s="1"/>
  <c r="E61" i="31"/>
  <c r="F61" i="31" s="1"/>
  <c r="E65" i="31"/>
  <c r="F65" i="31" s="1"/>
  <c r="E69" i="31"/>
  <c r="F69" i="31" s="1"/>
  <c r="E73" i="31"/>
  <c r="F73" i="31" s="1"/>
  <c r="E77" i="31"/>
  <c r="F77" i="31" s="1"/>
  <c r="E45" i="31"/>
  <c r="F45" i="31" s="1"/>
  <c r="E49" i="31"/>
  <c r="F49" i="31" s="1"/>
  <c r="E53" i="31"/>
  <c r="F53" i="31" s="1"/>
  <c r="E36" i="31"/>
  <c r="F36" i="31" s="1"/>
  <c r="E62" i="31"/>
  <c r="F62" i="31" s="1"/>
  <c r="E66" i="31"/>
  <c r="F66" i="31" s="1"/>
  <c r="E70" i="31"/>
  <c r="F70" i="31" s="1"/>
  <c r="E74" i="31"/>
  <c r="F74" i="31" s="1"/>
  <c r="E63" i="30"/>
  <c r="F63" i="30" s="1"/>
  <c r="E67" i="30"/>
  <c r="F67" i="30" s="1"/>
  <c r="E71" i="30"/>
  <c r="F71" i="30" s="1"/>
  <c r="E75" i="30"/>
  <c r="F75" i="30" s="1"/>
  <c r="E79" i="30"/>
  <c r="F79" i="30" s="1"/>
  <c r="E23" i="30"/>
  <c r="F23" i="30" s="1"/>
  <c r="E47" i="30"/>
  <c r="F47" i="30" s="1"/>
  <c r="E51" i="30"/>
  <c r="F51" i="30" s="1"/>
  <c r="E64" i="30"/>
  <c r="F64" i="30" s="1"/>
  <c r="E68" i="30"/>
  <c r="F68" i="30" s="1"/>
  <c r="E72" i="30"/>
  <c r="F72" i="30" s="1"/>
  <c r="E76" i="30"/>
  <c r="F76" i="30" s="1"/>
  <c r="E80" i="30"/>
  <c r="F80" i="30" s="1"/>
  <c r="E48" i="30"/>
  <c r="F48" i="30" s="1"/>
  <c r="E52" i="30"/>
  <c r="F52" i="30" s="1"/>
  <c r="E61" i="30"/>
  <c r="F61" i="30" s="1"/>
  <c r="E65" i="30"/>
  <c r="F65" i="30" s="1"/>
  <c r="E69" i="30"/>
  <c r="F69" i="30" s="1"/>
  <c r="E73" i="30"/>
  <c r="F73" i="30" s="1"/>
  <c r="E77" i="30"/>
  <c r="F77" i="30" s="1"/>
  <c r="E36" i="30"/>
  <c r="F36" i="30" s="1"/>
  <c r="E62" i="30"/>
  <c r="F62" i="30" s="1"/>
  <c r="E66" i="30"/>
  <c r="F66" i="30" s="1"/>
  <c r="E70" i="30"/>
  <c r="F70" i="30" s="1"/>
  <c r="E74" i="30"/>
  <c r="F74" i="30" s="1"/>
  <c r="E23" i="29"/>
  <c r="F23" i="29" s="1"/>
  <c r="E47" i="29"/>
  <c r="F47" i="29" s="1"/>
  <c r="E51" i="29"/>
  <c r="F51" i="29" s="1"/>
  <c r="E15" i="29"/>
  <c r="F15" i="29" s="1"/>
  <c r="E64" i="29"/>
  <c r="F64" i="29" s="1"/>
  <c r="E68" i="29"/>
  <c r="F68" i="29" s="1"/>
  <c r="E72" i="29"/>
  <c r="F72" i="29" s="1"/>
  <c r="E76" i="29"/>
  <c r="F76" i="29" s="1"/>
  <c r="E80" i="29"/>
  <c r="F80" i="29" s="1"/>
  <c r="E48" i="29"/>
  <c r="F48" i="29" s="1"/>
  <c r="E52" i="29"/>
  <c r="F52" i="29" s="1"/>
  <c r="E61" i="29"/>
  <c r="F61" i="29" s="1"/>
  <c r="E65" i="29"/>
  <c r="F65" i="29" s="1"/>
  <c r="E69" i="29"/>
  <c r="F69" i="29" s="1"/>
  <c r="E73" i="29"/>
  <c r="F73" i="29" s="1"/>
  <c r="E77" i="29"/>
  <c r="F77" i="29" s="1"/>
  <c r="E45" i="29"/>
  <c r="F45" i="29" s="1"/>
  <c r="E49" i="29"/>
  <c r="F49" i="29" s="1"/>
  <c r="E53" i="29"/>
  <c r="F53" i="29" s="1"/>
  <c r="E36" i="29"/>
  <c r="F36" i="29" s="1"/>
  <c r="E62" i="29"/>
  <c r="F62" i="29" s="1"/>
  <c r="E66" i="29"/>
  <c r="F66" i="29" s="1"/>
  <c r="E70" i="29"/>
  <c r="F70" i="29" s="1"/>
  <c r="E74" i="29"/>
  <c r="F74" i="29" s="1"/>
  <c r="E14" i="28"/>
  <c r="F14" i="28" s="1"/>
  <c r="E37" i="28"/>
  <c r="F37" i="28" s="1"/>
  <c r="E63" i="28"/>
  <c r="F63" i="28" s="1"/>
  <c r="E67" i="28"/>
  <c r="F67" i="28" s="1"/>
  <c r="E71" i="28"/>
  <c r="F71" i="28" s="1"/>
  <c r="E75" i="28"/>
  <c r="F75" i="28" s="1"/>
  <c r="E79" i="28"/>
  <c r="F79" i="28" s="1"/>
  <c r="E23" i="28"/>
  <c r="F23" i="28" s="1"/>
  <c r="E47" i="28"/>
  <c r="F47" i="28" s="1"/>
  <c r="E51" i="28"/>
  <c r="F51" i="28" s="1"/>
  <c r="E15" i="28"/>
  <c r="F15" i="28" s="1"/>
  <c r="E64" i="28"/>
  <c r="F64" i="28" s="1"/>
  <c r="E68" i="28"/>
  <c r="F68" i="28" s="1"/>
  <c r="E72" i="28"/>
  <c r="F72" i="28" s="1"/>
  <c r="E76" i="28"/>
  <c r="F76" i="28" s="1"/>
  <c r="E80" i="28"/>
  <c r="F80" i="28" s="1"/>
  <c r="E61" i="28"/>
  <c r="F61" i="28" s="1"/>
  <c r="E65" i="28"/>
  <c r="F65" i="28" s="1"/>
  <c r="E69" i="28"/>
  <c r="F69" i="28" s="1"/>
  <c r="E73" i="28"/>
  <c r="F73" i="28" s="1"/>
  <c r="E77" i="28"/>
  <c r="F77" i="28" s="1"/>
  <c r="E45" i="28"/>
  <c r="F45" i="28" s="1"/>
  <c r="E49" i="28"/>
  <c r="F49" i="28" s="1"/>
  <c r="E53" i="28"/>
  <c r="F53" i="28" s="1"/>
  <c r="E62" i="28"/>
  <c r="F62" i="28" s="1"/>
  <c r="E66" i="28"/>
  <c r="F66" i="28" s="1"/>
  <c r="E70" i="28"/>
  <c r="F70" i="28" s="1"/>
  <c r="E74" i="28"/>
  <c r="F74" i="28" s="1"/>
  <c r="E14" i="27"/>
  <c r="F14" i="27" s="1"/>
  <c r="E37" i="27"/>
  <c r="F37" i="27" s="1"/>
  <c r="E62" i="27"/>
  <c r="F62" i="27" s="1"/>
  <c r="E66" i="27"/>
  <c r="F66" i="27" s="1"/>
  <c r="E70" i="27"/>
  <c r="F70" i="27" s="1"/>
  <c r="E74" i="27"/>
  <c r="F74" i="27" s="1"/>
  <c r="E78" i="27"/>
  <c r="F78" i="27" s="1"/>
  <c r="E23" i="27"/>
  <c r="F23" i="27" s="1"/>
  <c r="E50" i="27"/>
  <c r="F50" i="27" s="1"/>
  <c r="E46" i="27"/>
  <c r="F46" i="27" s="1"/>
  <c r="E15" i="27"/>
  <c r="F15" i="27" s="1"/>
  <c r="E63" i="27"/>
  <c r="F63" i="27" s="1"/>
  <c r="E67" i="27"/>
  <c r="F67" i="27" s="1"/>
  <c r="E71" i="27"/>
  <c r="F71" i="27" s="1"/>
  <c r="E75" i="27"/>
  <c r="F75" i="27" s="1"/>
  <c r="E79" i="27"/>
  <c r="F79" i="27" s="1"/>
  <c r="E47" i="27"/>
  <c r="F47" i="27" s="1"/>
  <c r="E51" i="27"/>
  <c r="F51" i="27" s="1"/>
  <c r="E60" i="27"/>
  <c r="F60" i="27" s="1"/>
  <c r="E64" i="27"/>
  <c r="F64" i="27" s="1"/>
  <c r="E68" i="27"/>
  <c r="F68" i="27" s="1"/>
  <c r="E72" i="27"/>
  <c r="F72" i="27" s="1"/>
  <c r="E76" i="27"/>
  <c r="F76" i="27" s="1"/>
  <c r="E44" i="27"/>
  <c r="F44" i="27" s="1"/>
  <c r="E48" i="27"/>
  <c r="F48" i="27" s="1"/>
  <c r="E52" i="27"/>
  <c r="F52" i="27" s="1"/>
  <c r="E36" i="27"/>
  <c r="F36" i="27" s="1"/>
  <c r="E61" i="27"/>
  <c r="F61" i="27" s="1"/>
  <c r="E65" i="27"/>
  <c r="F65" i="27" s="1"/>
  <c r="E69" i="27"/>
  <c r="F69" i="27" s="1"/>
  <c r="E73" i="27"/>
  <c r="F73" i="27" s="1"/>
  <c r="E104" i="26"/>
  <c r="F104" i="26" s="1"/>
  <c r="E80" i="26"/>
  <c r="F80" i="26" s="1"/>
  <c r="E72" i="26"/>
  <c r="F72" i="26" s="1"/>
  <c r="E76" i="26"/>
  <c r="F76" i="26" s="1"/>
  <c r="H24" i="1"/>
  <c r="C57" i="5" s="1"/>
  <c r="C59" i="5" s="1"/>
  <c r="E14" i="26"/>
  <c r="F14" i="26" s="1"/>
  <c r="E63" i="26"/>
  <c r="F63" i="26" s="1"/>
  <c r="E89" i="26"/>
  <c r="F89" i="26" s="1"/>
  <c r="E93" i="26"/>
  <c r="F93" i="26" s="1"/>
  <c r="E97" i="26"/>
  <c r="F97" i="26" s="1"/>
  <c r="E101" i="26"/>
  <c r="F101" i="26" s="1"/>
  <c r="E105" i="26"/>
  <c r="F105" i="26" s="1"/>
  <c r="E36" i="26"/>
  <c r="F36" i="26" s="1"/>
  <c r="E73" i="26"/>
  <c r="F73" i="26" s="1"/>
  <c r="E77" i="26"/>
  <c r="F77" i="26" s="1"/>
  <c r="E15" i="26"/>
  <c r="F15" i="26" s="1"/>
  <c r="E90" i="26"/>
  <c r="F90" i="26" s="1"/>
  <c r="E94" i="26"/>
  <c r="F94" i="26" s="1"/>
  <c r="E98" i="26"/>
  <c r="F98" i="26" s="1"/>
  <c r="E102" i="26"/>
  <c r="F102" i="26" s="1"/>
  <c r="E106" i="26"/>
  <c r="F106" i="26" s="1"/>
  <c r="E74" i="26"/>
  <c r="F74" i="26" s="1"/>
  <c r="E78" i="26"/>
  <c r="F78" i="26" s="1"/>
  <c r="E87" i="26"/>
  <c r="F87" i="26" s="1"/>
  <c r="E91" i="26"/>
  <c r="F91" i="26" s="1"/>
  <c r="E95" i="26"/>
  <c r="F95" i="26" s="1"/>
  <c r="E99" i="26"/>
  <c r="F99" i="26" s="1"/>
  <c r="E103" i="26"/>
  <c r="F103" i="26" s="1"/>
  <c r="E75" i="26"/>
  <c r="F75" i="26" s="1"/>
  <c r="E79" i="26"/>
  <c r="F79" i="26" s="1"/>
  <c r="E62" i="26"/>
  <c r="F62" i="26" s="1"/>
  <c r="E88" i="26"/>
  <c r="F88" i="26" s="1"/>
  <c r="E92" i="26"/>
  <c r="F92" i="26" s="1"/>
  <c r="E96" i="26"/>
  <c r="F96" i="26" s="1"/>
  <c r="E100" i="26"/>
  <c r="F100" i="26" s="1"/>
  <c r="G17" i="11" l="1"/>
  <c r="D40" i="23"/>
  <c r="B40" i="23" s="1"/>
  <c r="L13" i="15"/>
  <c r="F24" i="29"/>
  <c r="F26" i="29" s="1"/>
  <c r="I17" i="1" s="1"/>
  <c r="C34" i="40"/>
  <c r="C35" i="40" s="1"/>
  <c r="B35" i="40"/>
  <c r="B36" i="40" s="1"/>
  <c r="D24" i="40"/>
  <c r="C25" i="40"/>
  <c r="C32" i="23" s="1"/>
  <c r="C43" i="23" s="1"/>
  <c r="C45" i="23" s="1"/>
  <c r="C73" i="5"/>
  <c r="B114" i="5" s="1"/>
  <c r="F114" i="5" s="1"/>
  <c r="F24" i="27"/>
  <c r="F26" i="27" s="1"/>
  <c r="I15" i="1" s="1"/>
  <c r="F38" i="33"/>
  <c r="F40" i="33" s="1"/>
  <c r="N21" i="1" s="1"/>
  <c r="F24" i="34"/>
  <c r="F26" i="34" s="1"/>
  <c r="I22" i="1" s="1"/>
  <c r="F38" i="32"/>
  <c r="F40" i="32" s="1"/>
  <c r="N20" i="1" s="1"/>
  <c r="F38" i="29"/>
  <c r="F40" i="29" s="1"/>
  <c r="N17" i="1" s="1"/>
  <c r="F38" i="34"/>
  <c r="F40" i="34" s="1"/>
  <c r="N22" i="1" s="1"/>
  <c r="F24" i="28"/>
  <c r="F26" i="28" s="1"/>
  <c r="I16" i="1" s="1"/>
  <c r="F24" i="33"/>
  <c r="F26" i="33" s="1"/>
  <c r="I21" i="1" s="1"/>
  <c r="F16" i="29"/>
  <c r="F18" i="29" s="1"/>
  <c r="G17" i="1" s="1"/>
  <c r="F55" i="29"/>
  <c r="F57" i="29" s="1"/>
  <c r="P17" i="1" s="1"/>
  <c r="F24" i="30"/>
  <c r="F26" i="30" s="1"/>
  <c r="G18" i="1" s="1"/>
  <c r="F16" i="34"/>
  <c r="F18" i="34" s="1"/>
  <c r="G22" i="1" s="1"/>
  <c r="F24" i="31"/>
  <c r="F26" i="31" s="1"/>
  <c r="I19" i="1" s="1"/>
  <c r="F24" i="32"/>
  <c r="F26" i="32" s="1"/>
  <c r="I20" i="1" s="1"/>
  <c r="F16" i="33"/>
  <c r="F18" i="33" s="1"/>
  <c r="G21" i="1" s="1"/>
  <c r="F38" i="27"/>
  <c r="F40" i="27" s="1"/>
  <c r="N15" i="1" s="1"/>
  <c r="F16" i="31"/>
  <c r="F18" i="31" s="1"/>
  <c r="G19" i="1" s="1"/>
  <c r="F38" i="30"/>
  <c r="F40" i="30" s="1"/>
  <c r="N18" i="1" s="1"/>
  <c r="F16" i="30"/>
  <c r="F18" i="30" s="1"/>
  <c r="F81" i="34"/>
  <c r="F83" i="34" s="1"/>
  <c r="S22" i="1" s="1"/>
  <c r="F81" i="33"/>
  <c r="F83" i="33" s="1"/>
  <c r="S21" i="1" s="1"/>
  <c r="F81" i="32"/>
  <c r="F83" i="32" s="1"/>
  <c r="S20" i="1" s="1"/>
  <c r="F81" i="31"/>
  <c r="F83" i="31" s="1"/>
  <c r="S19" i="1" s="1"/>
  <c r="F81" i="30"/>
  <c r="F83" i="30" s="1"/>
  <c r="S18" i="1" s="1"/>
  <c r="F81" i="29"/>
  <c r="F83" i="29" s="1"/>
  <c r="S17" i="1" s="1"/>
  <c r="F81" i="28"/>
  <c r="F83" i="28" s="1"/>
  <c r="S16" i="1" s="1"/>
  <c r="F80" i="27"/>
  <c r="F82" i="27" s="1"/>
  <c r="S15" i="1" s="1"/>
  <c r="F16" i="26"/>
  <c r="F18" i="26" s="1"/>
  <c r="G14" i="1" s="1"/>
  <c r="F81" i="26"/>
  <c r="F83" i="26" s="1"/>
  <c r="P14" i="1" s="1"/>
  <c r="H17" i="11" s="1"/>
  <c r="F64" i="26"/>
  <c r="F66" i="26" s="1"/>
  <c r="N14" i="1" s="1"/>
  <c r="F37" i="26"/>
  <c r="F39" i="26" s="1"/>
  <c r="I14" i="1" s="1"/>
  <c r="F107" i="26"/>
  <c r="F109" i="26" s="1"/>
  <c r="S14" i="1" s="1"/>
  <c r="F16" i="27"/>
  <c r="F18" i="27" s="1"/>
  <c r="G15" i="1" s="1"/>
  <c r="F55" i="30"/>
  <c r="F57" i="30" s="1"/>
  <c r="P18" i="1" s="1"/>
  <c r="F55" i="28"/>
  <c r="F57" i="28" s="1"/>
  <c r="P16" i="1" s="1"/>
  <c r="F38" i="28"/>
  <c r="F40" i="28" s="1"/>
  <c r="N16" i="1" s="1"/>
  <c r="F38" i="31"/>
  <c r="F40" i="31" s="1"/>
  <c r="N19" i="1" s="1"/>
  <c r="F55" i="34"/>
  <c r="F57" i="34" s="1"/>
  <c r="P22" i="1" s="1"/>
  <c r="F55" i="33"/>
  <c r="F57" i="33" s="1"/>
  <c r="P21" i="1" s="1"/>
  <c r="F16" i="32"/>
  <c r="F18" i="32" s="1"/>
  <c r="G20" i="1" s="1"/>
  <c r="F55" i="32"/>
  <c r="F57" i="32" s="1"/>
  <c r="P20" i="1" s="1"/>
  <c r="F55" i="31"/>
  <c r="F57" i="31" s="1"/>
  <c r="P19" i="1" s="1"/>
  <c r="F16" i="28"/>
  <c r="F18" i="28" s="1"/>
  <c r="G16" i="1" s="1"/>
  <c r="F54" i="27"/>
  <c r="F56" i="27" s="1"/>
  <c r="P15" i="1" s="1"/>
  <c r="D43" i="23" l="1"/>
  <c r="D34" i="40"/>
  <c r="D35" i="40" s="1"/>
  <c r="D36" i="40" s="1"/>
  <c r="C36" i="40"/>
  <c r="I18" i="1"/>
  <c r="D68" i="3" l="1"/>
  <c r="M13" i="1" s="1"/>
  <c r="C9" i="3"/>
  <c r="F8" i="3"/>
  <c r="E9" i="3"/>
  <c r="D16" i="3"/>
  <c r="F13" i="1" s="1"/>
  <c r="AA9" i="1"/>
  <c r="R13" i="1"/>
  <c r="D85" i="3"/>
  <c r="C7" i="3"/>
  <c r="C8" i="3"/>
  <c r="A1" i="3"/>
  <c r="D22" i="1"/>
  <c r="T22" i="1" s="1"/>
  <c r="D21" i="1"/>
  <c r="T21" i="1" s="1"/>
  <c r="D20" i="1"/>
  <c r="T20" i="1" s="1"/>
  <c r="D19" i="1"/>
  <c r="T19" i="1" s="1"/>
  <c r="D18" i="1"/>
  <c r="T18" i="1" s="1"/>
  <c r="D17" i="1"/>
  <c r="T17" i="1" s="1"/>
  <c r="D16" i="1"/>
  <c r="T16" i="1" s="1"/>
  <c r="D15" i="1"/>
  <c r="D14" i="1"/>
  <c r="D13" i="1"/>
  <c r="C22" i="1"/>
  <c r="C21" i="1"/>
  <c r="C20" i="1"/>
  <c r="C19" i="1"/>
  <c r="C18" i="1"/>
  <c r="C17" i="1"/>
  <c r="C16" i="1"/>
  <c r="C15" i="1"/>
  <c r="B22" i="1"/>
  <c r="B21" i="1"/>
  <c r="B20" i="1"/>
  <c r="B19" i="1"/>
  <c r="B18" i="1"/>
  <c r="B17" i="1"/>
  <c r="B16" i="1"/>
  <c r="B15" i="1"/>
  <c r="B14" i="1"/>
  <c r="B13" i="1"/>
  <c r="A22" i="1"/>
  <c r="A21" i="1"/>
  <c r="A20" i="1"/>
  <c r="A19" i="1"/>
  <c r="A18" i="1"/>
  <c r="A17" i="1"/>
  <c r="A16" i="1"/>
  <c r="A15" i="1"/>
  <c r="A14" i="1"/>
  <c r="A13" i="1"/>
  <c r="A1" i="1"/>
  <c r="A1" i="11" s="1"/>
  <c r="B14" i="40" l="1"/>
  <c r="B15" i="40" s="1"/>
  <c r="B16" i="40" s="1"/>
  <c r="M24" i="1"/>
  <c r="D110" i="5" s="1"/>
  <c r="C26" i="6" s="1"/>
  <c r="C18" i="23"/>
  <c r="T14" i="1"/>
  <c r="F17" i="11" s="1"/>
  <c r="J17" i="11" s="1"/>
  <c r="U14" i="1"/>
  <c r="T15" i="1"/>
  <c r="U15" i="1"/>
  <c r="F21" i="11"/>
  <c r="J21" i="11" s="1"/>
  <c r="E21" i="11"/>
  <c r="I21" i="11" s="1"/>
  <c r="F22" i="11"/>
  <c r="J22" i="11" s="1"/>
  <c r="E22" i="11"/>
  <c r="I22" i="11" s="1"/>
  <c r="E17" i="11"/>
  <c r="I17" i="11" s="1"/>
  <c r="F23" i="11"/>
  <c r="J23" i="11" s="1"/>
  <c r="E23" i="11"/>
  <c r="I23" i="11" s="1"/>
  <c r="F18" i="11"/>
  <c r="J18" i="11" s="1"/>
  <c r="E18" i="11"/>
  <c r="I18" i="11" s="1"/>
  <c r="F19" i="11"/>
  <c r="J19" i="11" s="1"/>
  <c r="E19" i="11"/>
  <c r="I19" i="11" s="1"/>
  <c r="F25" i="11"/>
  <c r="J25" i="11" s="1"/>
  <c r="E25" i="11"/>
  <c r="I25" i="11" s="1"/>
  <c r="F24" i="11"/>
  <c r="J24" i="11" s="1"/>
  <c r="E24" i="11"/>
  <c r="I24" i="11" s="1"/>
  <c r="F20" i="11"/>
  <c r="J20" i="11" s="1"/>
  <c r="E20" i="11"/>
  <c r="I20" i="11" s="1"/>
  <c r="U16" i="1"/>
  <c r="U21" i="1"/>
  <c r="U17" i="1"/>
  <c r="U18" i="1"/>
  <c r="U22" i="1"/>
  <c r="U19" i="1"/>
  <c r="U20" i="1"/>
  <c r="F24" i="1"/>
  <c r="E110" i="5" s="1"/>
  <c r="D24" i="1"/>
  <c r="E13" i="1" s="1"/>
  <c r="Y13" i="1" s="1"/>
  <c r="R24" i="1"/>
  <c r="B22" i="23"/>
  <c r="O13" i="1"/>
  <c r="F9" i="3"/>
  <c r="A5" i="1"/>
  <c r="Q13" i="1" l="1"/>
  <c r="D19" i="23" s="1"/>
  <c r="B19" i="23" s="1"/>
  <c r="O31" i="1"/>
  <c r="C14" i="40"/>
  <c r="D14" i="40" s="1"/>
  <c r="D15" i="40" s="1"/>
  <c r="D16" i="40" s="1"/>
  <c r="D116" i="5"/>
  <c r="D18" i="23"/>
  <c r="B18" i="23" s="1"/>
  <c r="E16" i="11"/>
  <c r="C28" i="6"/>
  <c r="E28" i="6" s="1"/>
  <c r="E116" i="5"/>
  <c r="D28" i="5"/>
  <c r="O24" i="1"/>
  <c r="C110" i="5" s="1"/>
  <c r="E47" i="5" s="1"/>
  <c r="E22" i="3"/>
  <c r="F22" i="3" s="1"/>
  <c r="E62" i="3"/>
  <c r="F62" i="3" s="1"/>
  <c r="F67" i="3"/>
  <c r="E15" i="3"/>
  <c r="F15" i="3" s="1"/>
  <c r="E14" i="3"/>
  <c r="F14" i="3" s="1"/>
  <c r="E84" i="3"/>
  <c r="F84" i="3" s="1"/>
  <c r="E82" i="3"/>
  <c r="F82" i="3" s="1"/>
  <c r="E83" i="3"/>
  <c r="F83" i="3" s="1"/>
  <c r="E76" i="3"/>
  <c r="F76" i="3" s="1"/>
  <c r="E77" i="3"/>
  <c r="F77" i="3" s="1"/>
  <c r="E78" i="3"/>
  <c r="F78" i="3" s="1"/>
  <c r="E79" i="3"/>
  <c r="F79" i="3" s="1"/>
  <c r="E80" i="3"/>
  <c r="F80" i="3" s="1"/>
  <c r="E81" i="3"/>
  <c r="F81" i="3" s="1"/>
  <c r="F75" i="3"/>
  <c r="E16" i="1"/>
  <c r="Y16" i="1" s="1"/>
  <c r="E18" i="1"/>
  <c r="Y18" i="1" s="1"/>
  <c r="E19" i="1"/>
  <c r="Y19" i="1" s="1"/>
  <c r="E22" i="1"/>
  <c r="Y22" i="1" s="1"/>
  <c r="E17" i="1"/>
  <c r="Y17" i="1" s="1"/>
  <c r="E21" i="1"/>
  <c r="Y21" i="1" s="1"/>
  <c r="E15" i="1"/>
  <c r="Y15" i="1" s="1"/>
  <c r="E20" i="1"/>
  <c r="Y20" i="1" s="1"/>
  <c r="E14" i="1"/>
  <c r="Y14" i="1" s="1"/>
  <c r="Y24" i="1" l="1"/>
  <c r="Y25" i="1" s="1"/>
  <c r="U13" i="1"/>
  <c r="C116" i="5"/>
  <c r="C118" i="5" s="1"/>
  <c r="C15" i="40"/>
  <c r="C109" i="40" s="1"/>
  <c r="L12" i="15"/>
  <c r="G16" i="11"/>
  <c r="E26" i="6"/>
  <c r="D27" i="5"/>
  <c r="E43" i="5" s="1"/>
  <c r="F37" i="3"/>
  <c r="F39" i="3" s="1"/>
  <c r="I13" i="1" s="1"/>
  <c r="I24" i="1" s="1"/>
  <c r="F111" i="3"/>
  <c r="E24" i="1"/>
  <c r="F16" i="3"/>
  <c r="F68" i="3"/>
  <c r="F85" i="3"/>
  <c r="F110" i="5" l="1"/>
  <c r="B110" i="5" s="1"/>
  <c r="E8" i="5" s="1"/>
  <c r="Q11" i="1"/>
  <c r="C16" i="40"/>
  <c r="G27" i="11"/>
  <c r="I16" i="11"/>
  <c r="I27" i="11" s="1"/>
  <c r="C11" i="23"/>
  <c r="C22" i="23" s="1"/>
  <c r="C24" i="23" s="1"/>
  <c r="C50" i="23" s="1"/>
  <c r="D13" i="23"/>
  <c r="F70" i="3"/>
  <c r="N13" i="1" s="1"/>
  <c r="N24" i="1" s="1"/>
  <c r="F87" i="3"/>
  <c r="P13" i="1" s="1"/>
  <c r="H16" i="11" s="1"/>
  <c r="H27" i="11" s="1"/>
  <c r="F18" i="3"/>
  <c r="G13" i="1" s="1"/>
  <c r="G24" i="1" s="1"/>
  <c r="B116" i="5" l="1"/>
  <c r="C8" i="6" s="1"/>
  <c r="D22" i="23"/>
  <c r="D11" i="23"/>
  <c r="B11" i="23" s="1"/>
  <c r="P24" i="1"/>
  <c r="B120" i="5" l="1"/>
  <c r="D49" i="5"/>
  <c r="E16" i="6"/>
  <c r="C30" i="6"/>
  <c r="E30" i="6" s="1"/>
  <c r="C38" i="6"/>
  <c r="E38" i="6" s="1"/>
  <c r="E12" i="6"/>
  <c r="E62" i="5" l="1"/>
  <c r="E64" i="5"/>
  <c r="D64" i="5" s="1"/>
  <c r="E65" i="5"/>
  <c r="D65" i="5" s="1"/>
  <c r="E67" i="5"/>
  <c r="E63" i="5"/>
  <c r="E68" i="5"/>
  <c r="I56" i="5" s="1"/>
  <c r="V11" i="1"/>
  <c r="E69" i="5" l="1"/>
  <c r="E73" i="5" s="1"/>
  <c r="D67" i="5"/>
  <c r="I57" i="5"/>
  <c r="D62" i="5"/>
  <c r="D63" i="5"/>
  <c r="D68" i="5"/>
  <c r="J56" i="5" s="1"/>
  <c r="F113" i="3"/>
  <c r="S13" i="1" s="1"/>
  <c r="J57" i="5" l="1"/>
  <c r="K57" i="5" s="1"/>
  <c r="F16" i="11"/>
  <c r="J16" i="11" s="1"/>
  <c r="T13" i="1"/>
  <c r="K56" i="5"/>
  <c r="K55" i="5"/>
  <c r="D69" i="5"/>
  <c r="S24" i="1"/>
  <c r="J27" i="11" l="1"/>
  <c r="D73" i="5"/>
  <c r="T24" i="1"/>
  <c r="V13" i="1" s="1"/>
  <c r="W13" i="1" l="1"/>
  <c r="B16" i="23"/>
  <c r="D16" i="23" s="1"/>
  <c r="D16" i="11"/>
  <c r="V14" i="1"/>
  <c r="B37" i="23" s="1"/>
  <c r="D37" i="23" s="1"/>
  <c r="V22" i="1"/>
  <c r="V16" i="1"/>
  <c r="V21" i="1"/>
  <c r="V20" i="1"/>
  <c r="V18" i="1"/>
  <c r="V19" i="1"/>
  <c r="V17" i="1"/>
  <c r="V15" i="1"/>
  <c r="W21" i="1" l="1"/>
  <c r="D20" i="15" s="1"/>
  <c r="W20" i="1"/>
  <c r="D19" i="15" s="1"/>
  <c r="D25" i="11"/>
  <c r="W15" i="1"/>
  <c r="D14" i="15" s="1"/>
  <c r="W14" i="1"/>
  <c r="V24" i="1"/>
  <c r="V25" i="1" s="1"/>
  <c r="E12" i="15"/>
  <c r="W22" i="1"/>
  <c r="D21" i="15" s="1"/>
  <c r="E21" i="15"/>
  <c r="W18" i="1"/>
  <c r="D17" i="15" s="1"/>
  <c r="D24" i="11"/>
  <c r="E20" i="15"/>
  <c r="D19" i="11"/>
  <c r="E15" i="15"/>
  <c r="D17" i="11"/>
  <c r="E13" i="15"/>
  <c r="D23" i="11"/>
  <c r="E19" i="15"/>
  <c r="D18" i="11"/>
  <c r="E14" i="15"/>
  <c r="W16" i="1"/>
  <c r="D15" i="15" s="1"/>
  <c r="D20" i="11"/>
  <c r="E16" i="15"/>
  <c r="D22" i="11"/>
  <c r="E18" i="15"/>
  <c r="W17" i="1"/>
  <c r="D16" i="15" s="1"/>
  <c r="W19" i="1"/>
  <c r="D18" i="15" s="1"/>
  <c r="D21" i="11"/>
  <c r="E17" i="15"/>
  <c r="W24" i="1" l="1"/>
  <c r="D13" i="15"/>
  <c r="G17" i="15"/>
  <c r="E23" i="15"/>
  <c r="F13" i="15" s="1"/>
  <c r="D27" i="11"/>
  <c r="F27" i="11"/>
  <c r="F12" i="15" l="1"/>
  <c r="K17" i="11"/>
  <c r="K16" i="11"/>
  <c r="K18" i="11"/>
  <c r="K21" i="11"/>
  <c r="K24" i="11"/>
  <c r="K23" i="11"/>
  <c r="K19" i="11"/>
  <c r="K20" i="11"/>
  <c r="K22" i="11"/>
  <c r="K25" i="11"/>
  <c r="N22" i="11" l="1"/>
  <c r="N23" i="11"/>
  <c r="N24" i="11"/>
  <c r="N21" i="11"/>
  <c r="N16" i="11"/>
  <c r="N25" i="11"/>
  <c r="N18" i="11"/>
  <c r="N20" i="11"/>
  <c r="N19" i="11"/>
  <c r="N17" i="11"/>
  <c r="F17" i="15"/>
  <c r="F14" i="15"/>
  <c r="F18" i="15"/>
  <c r="F15" i="15"/>
  <c r="F20" i="15"/>
  <c r="F19" i="15"/>
  <c r="F21" i="15"/>
  <c r="F16" i="15"/>
  <c r="J16" i="15" l="1"/>
  <c r="M16" i="15" s="1"/>
  <c r="J18" i="15"/>
  <c r="M18" i="15" s="1"/>
  <c r="J20" i="15"/>
  <c r="M20" i="15" s="1"/>
  <c r="J21" i="15"/>
  <c r="M21" i="15" s="1"/>
  <c r="J19" i="15"/>
  <c r="M19" i="15" s="1"/>
  <c r="F23" i="15"/>
  <c r="F24" i="15" s="1"/>
  <c r="D17" i="37" l="1"/>
  <c r="D16" i="37"/>
  <c r="D14" i="37"/>
  <c r="D15" i="37"/>
  <c r="D12" i="37"/>
  <c r="X20" i="1"/>
  <c r="Z20" i="1" s="1"/>
  <c r="X21" i="1"/>
  <c r="Z21" i="1" s="1"/>
  <c r="X19" i="1"/>
  <c r="Z19" i="1" s="1"/>
  <c r="X22" i="1"/>
  <c r="Z22" i="1" s="1"/>
  <c r="X17" i="1"/>
  <c r="Z17" i="1" s="1"/>
  <c r="K27" i="11"/>
  <c r="K28" i="11" s="1"/>
  <c r="AA21" i="1" l="1"/>
  <c r="B93" i="40"/>
  <c r="B73" i="40"/>
  <c r="B83" i="40"/>
  <c r="B53" i="40"/>
  <c r="AA22" i="1"/>
  <c r="B103" i="40"/>
  <c r="AA20" i="1"/>
  <c r="AA17" i="1"/>
  <c r="AA19" i="1"/>
  <c r="B75" i="40" l="1"/>
  <c r="B76" i="40" s="1"/>
  <c r="C73" i="40"/>
  <c r="C75" i="40" s="1"/>
  <c r="B55" i="40"/>
  <c r="B56" i="40" s="1"/>
  <c r="C53" i="40"/>
  <c r="C55" i="40" s="1"/>
  <c r="B85" i="40"/>
  <c r="B86" i="40" s="1"/>
  <c r="C83" i="40"/>
  <c r="C85" i="40" s="1"/>
  <c r="B105" i="40"/>
  <c r="B106" i="40" s="1"/>
  <c r="C103" i="40"/>
  <c r="C105" i="40" s="1"/>
  <c r="C93" i="40"/>
  <c r="C95" i="40" s="1"/>
  <c r="B95" i="40"/>
  <c r="B96" i="40" s="1"/>
  <c r="C56" i="40" l="1"/>
  <c r="C86" i="40"/>
  <c r="C106" i="40"/>
  <c r="C96" i="40"/>
  <c r="C76" i="40"/>
  <c r="D103" i="40"/>
  <c r="D105" i="40" s="1"/>
  <c r="D106" i="40" s="1"/>
  <c r="D53" i="40"/>
  <c r="D55" i="40" s="1"/>
  <c r="D56" i="40" s="1"/>
  <c r="D93" i="40"/>
  <c r="D95" i="40" s="1"/>
  <c r="D96" i="40" s="1"/>
  <c r="D73" i="40"/>
  <c r="D75" i="40" s="1"/>
  <c r="D76" i="40" s="1"/>
  <c r="D83" i="40"/>
  <c r="D85" i="40" s="1"/>
  <c r="D86" i="40" s="1"/>
  <c r="E24" i="5" l="1"/>
  <c r="E45" i="5" s="1"/>
  <c r="E49" i="5" s="1"/>
  <c r="E51" i="5" l="1"/>
  <c r="E75" i="5" s="1"/>
  <c r="E77" i="5" s="1"/>
  <c r="L10" i="15"/>
  <c r="E8" i="6"/>
  <c r="C54" i="6" l="1"/>
  <c r="E54" i="6" s="1"/>
  <c r="J58" i="5"/>
  <c r="E14" i="6"/>
  <c r="K58" i="5" l="1"/>
  <c r="I58" i="5"/>
  <c r="D34" i="23"/>
  <c r="D84" i="5" l="1"/>
  <c r="E85" i="5" s="1"/>
  <c r="E87" i="5" s="1"/>
  <c r="H17" i="15"/>
  <c r="C20" i="6"/>
  <c r="E20" i="6" s="1"/>
  <c r="D32" i="23"/>
  <c r="B32" i="23" s="1"/>
  <c r="L14" i="11" l="1"/>
  <c r="C50" i="6"/>
  <c r="E50" i="6" s="1"/>
  <c r="F48" i="6" s="1"/>
  <c r="G10" i="15"/>
  <c r="H10" i="15" l="1"/>
  <c r="D122" i="5"/>
  <c r="E97" i="5"/>
  <c r="E103" i="5" s="1"/>
  <c r="E73" i="6"/>
  <c r="L16" i="11"/>
  <c r="M16" i="11" s="1"/>
  <c r="L18" i="11"/>
  <c r="M18" i="11" s="1"/>
  <c r="L17" i="11"/>
  <c r="M17" i="11" s="1"/>
  <c r="L22" i="11"/>
  <c r="M22" i="11" s="1"/>
  <c r="L25" i="11"/>
  <c r="M25" i="11" s="1"/>
  <c r="L23" i="11"/>
  <c r="M23" i="11" s="1"/>
  <c r="L19" i="11"/>
  <c r="M19" i="11" s="1"/>
  <c r="L21" i="11"/>
  <c r="M21" i="11" s="1"/>
  <c r="L20" i="11"/>
  <c r="M20" i="11" s="1"/>
  <c r="L24" i="11"/>
  <c r="M24" i="11" s="1"/>
  <c r="D31" i="37"/>
  <c r="L27" i="11" l="1"/>
  <c r="L28" i="11" s="1"/>
  <c r="N27" i="11" l="1"/>
  <c r="O18" i="11" s="1"/>
  <c r="L23" i="15"/>
  <c r="L24" i="15" s="1"/>
  <c r="O17" i="11" l="1"/>
  <c r="O16" i="11"/>
  <c r="K31" i="11" s="1"/>
  <c r="O25" i="11"/>
  <c r="O20" i="11"/>
  <c r="O24" i="11"/>
  <c r="O21" i="11"/>
  <c r="O23" i="11"/>
  <c r="O22" i="11"/>
  <c r="O19" i="11"/>
  <c r="Q24" i="1"/>
  <c r="Q25" i="1" s="1"/>
  <c r="O27" i="11" l="1"/>
  <c r="D12" i="15"/>
  <c r="H12" i="15" s="1"/>
  <c r="U24" i="1"/>
  <c r="V9" i="1" s="1"/>
  <c r="G13" i="15" l="1"/>
  <c r="H13" i="15"/>
  <c r="H15" i="15"/>
  <c r="G15" i="15"/>
  <c r="H14" i="15"/>
  <c r="G14" i="15"/>
  <c r="D23" i="15"/>
  <c r="G12" i="15"/>
  <c r="H23" i="15" l="1"/>
  <c r="H24" i="15" s="1"/>
  <c r="G23" i="15"/>
  <c r="G24" i="15" s="1"/>
  <c r="M27" i="11"/>
  <c r="E27" i="11"/>
  <c r="I17" i="15" l="1"/>
  <c r="J17" i="15" l="1"/>
  <c r="M17" i="15" s="1"/>
  <c r="D13" i="37" l="1"/>
  <c r="X18" i="1"/>
  <c r="B63" i="40" l="1"/>
  <c r="B65" i="40" s="1"/>
  <c r="B66" i="40" s="1"/>
  <c r="Z18" i="1"/>
  <c r="I15" i="15"/>
  <c r="AA18" i="1"/>
  <c r="C63" i="40" l="1"/>
  <c r="C65" i="40" s="1"/>
  <c r="C66" i="40" s="1"/>
  <c r="J15" i="15"/>
  <c r="M15" i="15" s="1"/>
  <c r="D63" i="40" l="1"/>
  <c r="D65" i="40" s="1"/>
  <c r="D66" i="40" s="1"/>
  <c r="D11" i="37"/>
  <c r="X16" i="1"/>
  <c r="B43" i="40" l="1"/>
  <c r="C43" i="40" s="1"/>
  <c r="C45" i="40" s="1"/>
  <c r="Z16" i="1"/>
  <c r="AA16" i="1"/>
  <c r="B45" i="40" l="1"/>
  <c r="B46" i="40" s="1"/>
  <c r="D43" i="40"/>
  <c r="D45" i="40" s="1"/>
  <c r="D46" i="40" s="1"/>
  <c r="C46" i="40" l="1"/>
  <c r="E17" i="19"/>
  <c r="E19" i="19" s="1"/>
  <c r="C40" i="6" l="1"/>
  <c r="E40" i="6" s="1"/>
  <c r="F38" i="6" s="1"/>
  <c r="I14" i="15"/>
  <c r="J14" i="15" s="1"/>
  <c r="M14" i="15" s="1"/>
  <c r="D10" i="37" l="1"/>
  <c r="X15" i="1"/>
  <c r="Z15" i="1" s="1"/>
  <c r="AA15" i="1" l="1"/>
  <c r="H17" i="19" l="1"/>
  <c r="D17" i="19"/>
  <c r="D19" i="19" l="1"/>
  <c r="C15" i="19"/>
  <c r="C17" i="19" s="1"/>
  <c r="C19" i="19" s="1"/>
  <c r="C42" i="19" l="1"/>
  <c r="C44" i="19" s="1"/>
  <c r="C56" i="6" l="1"/>
  <c r="E56" i="6" s="1"/>
  <c r="F55" i="6" s="1"/>
  <c r="C46" i="19"/>
  <c r="C53" i="19" s="1"/>
  <c r="C55" i="19" s="1"/>
  <c r="C57" i="19" l="1"/>
  <c r="E32" i="6" s="1"/>
  <c r="F64" i="6" s="1"/>
  <c r="C59" i="19" l="1"/>
  <c r="C70" i="6" s="1"/>
  <c r="E71" i="6" s="1"/>
  <c r="I10" i="15" l="1"/>
  <c r="I12" i="15" s="1"/>
  <c r="J12" i="15" s="1"/>
  <c r="X13" i="1" s="1"/>
  <c r="Z13" i="1" s="1"/>
  <c r="F75" i="6"/>
  <c r="B118" i="5" s="1"/>
  <c r="F118" i="5" s="1"/>
  <c r="I13" i="15"/>
  <c r="J13" i="15" s="1"/>
  <c r="X14" i="1" s="1"/>
  <c r="Z14" i="1" s="1"/>
  <c r="B38" i="23" s="1"/>
  <c r="B45" i="23" s="1"/>
  <c r="D32" i="37"/>
  <c r="Z24" i="1" l="1"/>
  <c r="L27" i="1" s="1"/>
  <c r="B17" i="23"/>
  <c r="B24" i="23" s="1"/>
  <c r="B50" i="23" s="1"/>
  <c r="AA13" i="1"/>
  <c r="AD13" i="1" s="1"/>
  <c r="X27" i="1"/>
  <c r="X28" i="1" s="1"/>
  <c r="AA14" i="1"/>
  <c r="X24" i="1"/>
  <c r="X11" i="1"/>
  <c r="Z11" i="1" s="1"/>
  <c r="F77" i="6"/>
  <c r="F79" i="6" s="1"/>
  <c r="M12" i="15"/>
  <c r="D8" i="37"/>
  <c r="I23" i="15"/>
  <c r="I24" i="15" s="1"/>
  <c r="D23" i="40"/>
  <c r="D25" i="40" s="1"/>
  <c r="B25" i="40"/>
  <c r="P14" i="11"/>
  <c r="M13" i="15"/>
  <c r="D9" i="37"/>
  <c r="J23" i="15"/>
  <c r="B26" i="23" l="1"/>
  <c r="C26" i="23"/>
  <c r="D17" i="23"/>
  <c r="D24" i="23" s="1"/>
  <c r="X25" i="1"/>
  <c r="Z25" i="1"/>
  <c r="D38" i="23"/>
  <c r="D45" i="23" s="1"/>
  <c r="M10" i="15"/>
  <c r="J10" i="15"/>
  <c r="J24" i="15" s="1"/>
  <c r="B47" i="23"/>
  <c r="C47" i="23"/>
  <c r="D36" i="37"/>
  <c r="M23" i="15"/>
  <c r="P17" i="11"/>
  <c r="Q17" i="11" s="1"/>
  <c r="B26" i="40"/>
  <c r="B109" i="40"/>
  <c r="C26" i="40"/>
  <c r="D26" i="40"/>
  <c r="D109" i="40"/>
  <c r="AD14" i="1"/>
  <c r="AD15" i="1" s="1"/>
  <c r="P21" i="11"/>
  <c r="Q21" i="11" s="1"/>
  <c r="P20" i="11"/>
  <c r="Q20" i="11" s="1"/>
  <c r="P24" i="11"/>
  <c r="Q24" i="11" s="1"/>
  <c r="P23" i="11"/>
  <c r="Q23" i="11" s="1"/>
  <c r="P22" i="11"/>
  <c r="Q22" i="11" s="1"/>
  <c r="P19" i="11"/>
  <c r="Q19" i="11" s="1"/>
  <c r="P25" i="11"/>
  <c r="Q25" i="11" s="1"/>
  <c r="Q18" i="11"/>
  <c r="D50" i="23" l="1"/>
  <c r="D47" i="23"/>
  <c r="M24" i="15"/>
  <c r="D26" i="23"/>
  <c r="P27" i="11"/>
  <c r="P28" i="11" s="1"/>
  <c r="Q16" i="11"/>
  <c r="Q27" i="11" s="1"/>
  <c r="AA24" i="1"/>
  <c r="AB14" i="1" s="1"/>
  <c r="AB17" i="1" l="1"/>
  <c r="AB20" i="1"/>
  <c r="AB22" i="1"/>
  <c r="AB15" i="1"/>
  <c r="AB19" i="1"/>
  <c r="AB18" i="1"/>
  <c r="AB21" i="1"/>
  <c r="AB13" i="1"/>
  <c r="AB16" i="1"/>
  <c r="AB2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Anthony Burling</author>
  </authors>
  <commentList>
    <comment ref="B5" authorId="0" shapeId="0" xr:uid="{36DDBDC0-F664-481A-A444-9F4A39F2625F}">
      <text>
        <r>
          <rPr>
            <b/>
            <sz val="8"/>
            <color indexed="81"/>
            <rFont val="Tahoma"/>
            <family val="2"/>
          </rPr>
          <t>Insert year end date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" authorId="0" shapeId="0" xr:uid="{C7D6FB71-7AE8-4991-9A1B-034203A4B1CF}">
      <text>
        <r>
          <rPr>
            <sz val="8"/>
            <color indexed="81"/>
            <rFont val="Tahoma"/>
            <family val="2"/>
          </rPr>
          <t xml:space="preserve">Enter Profit for the year as a positive number. Losses as negative.  Profit is found at the bottom of the trial balance. Revenue(including unrealised gains) - expenses. No contributions are included.
</t>
        </r>
      </text>
    </comment>
    <comment ref="B7" authorId="0" shapeId="0" xr:uid="{F285E984-9AED-4088-AF4A-AA3476DC3B0D}">
      <text>
        <r>
          <rPr>
            <sz val="8"/>
            <color indexed="81"/>
            <rFont val="Tahoma"/>
            <family val="2"/>
          </rPr>
          <t xml:space="preserve">EnterTAX EXPENSE for the year as a positive number. Losses as negative. Tax expense is calculated on the tax worksheet. DO NOT enter the provision for tax. </t>
        </r>
      </text>
    </comment>
    <comment ref="B8" authorId="0" shapeId="0" xr:uid="{E88ACFC7-D064-4F18-B557-31C18938D978}">
      <text>
        <r>
          <rPr>
            <sz val="8"/>
            <color indexed="81"/>
            <rFont val="Tahoma"/>
            <family val="2"/>
          </rPr>
          <t xml:space="preserve">Enter pension RBL limit  here.  For most accounts this will be the RBL from the master tax guide.
</t>
        </r>
      </text>
    </comment>
    <comment ref="B9" authorId="0" shapeId="0" xr:uid="{587D2BB3-CD69-4C10-895C-CBE43BC38E24}">
      <text>
        <r>
          <rPr>
            <sz val="8"/>
            <color indexed="81"/>
            <rFont val="Tahoma"/>
            <family val="2"/>
          </rPr>
          <t xml:space="preserve">Enter lump sum RBL limit  here.  For most accounts this will be the RBL from the master tax guide.
</t>
        </r>
      </text>
    </comment>
    <comment ref="B11" authorId="0" shapeId="0" xr:uid="{7CDA6025-999E-4DD6-BD4A-1B42D9A7982D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1" authorId="0" shapeId="0" xr:uid="{F734438D-3B9A-45D5-810E-45CCAD8B836B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1" authorId="0" shapeId="0" xr:uid="{0FD640A1-A4A3-4C92-9CC1-E8CBADBC2443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1" authorId="0" shapeId="0" xr:uid="{91617719-1BDB-4D1B-BF8D-34E880DB88A0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1" authorId="0" shapeId="0" xr:uid="{94DDC116-BD7F-4A45-BA90-1B6C66CD7F82}">
      <text>
        <r>
          <rPr>
            <b/>
            <sz val="8"/>
            <color indexed="81"/>
            <rFont val="Tahoma"/>
            <family val="2"/>
          </rPr>
          <t xml:space="preserve">Enter name of member or account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" authorId="0" shapeId="0" xr:uid="{ED1F1363-073F-4BD0-939B-923D3B06B391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C14" authorId="0" shapeId="0" xr:uid="{78158E6F-F2A3-43A1-B0AD-D75573692612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D14" authorId="0" shapeId="0" xr:uid="{8FFAEDEA-A9E4-40B6-BF5B-B37DF29642E2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E14" authorId="0" shapeId="0" xr:uid="{9C46D371-153A-45D2-9D66-8683504EF666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F14" authorId="0" shapeId="0" xr:uid="{ED981312-A12E-4302-8A59-4214856B3664}">
      <text>
        <r>
          <rPr>
            <sz val="8"/>
            <color indexed="81"/>
            <rFont val="Tahoma"/>
            <family val="2"/>
          </rPr>
          <t xml:space="preserve">Enter closing balance from last year
</t>
        </r>
      </text>
    </comment>
    <comment ref="B15" authorId="0" shapeId="0" xr:uid="{5825056C-434C-4659-AB15-3B39EE5CA24C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C15" authorId="0" shapeId="0" xr:uid="{91D41A60-D10E-4640-BEA0-997321985794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D15" authorId="0" shapeId="0" xr:uid="{68C7DA34-7A19-4323-BC41-549BBCD0EFB7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E15" authorId="0" shapeId="0" xr:uid="{F2CBB486-F4A0-454C-99CE-16D9A3D82C32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F15" authorId="0" shapeId="0" xr:uid="{9AB91DE3-FF99-4AA8-A753-86DADABBED73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B17" authorId="0" shapeId="0" xr:uid="{12BF57B3-948A-4F7A-88B7-56BC52AF3F8D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7" authorId="0" shapeId="0" xr:uid="{99A18F96-1A1B-48D9-8911-E19F7304FDD5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" authorId="0" shapeId="0" xr:uid="{5083DE10-4FC1-4F09-9BEA-175F65B61B5B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7" authorId="0" shapeId="0" xr:uid="{95C78C13-0524-4C47-8311-D08FB0617FDF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7" authorId="0" shapeId="0" xr:uid="{E5A45B78-D2F0-4680-915A-07795CABC362}">
      <text>
        <r>
          <rPr>
            <b/>
            <sz val="8"/>
            <color indexed="81"/>
            <rFont val="Tahoma"/>
            <family val="2"/>
          </rPr>
          <t>Enter details of benefits transferred in at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8" authorId="0" shapeId="0" xr:uid="{221D574F-DCB5-4642-9D58-839A0462AD19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C18" authorId="0" shapeId="0" xr:uid="{DC67FE8D-839C-480D-9F4F-79FA4D68AEEC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D18" authorId="0" shapeId="0" xr:uid="{7533FDD1-AAE5-4B02-B492-95ADA6A42E6D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E18" authorId="0" shapeId="0" xr:uid="{8EC3C5D4-785C-4FA0-A650-513098B5575A}">
      <text>
        <r>
          <rPr>
            <b/>
            <sz val="8"/>
            <color indexed="81"/>
            <rFont val="Tahoma"/>
            <family val="2"/>
          </rPr>
          <t>Tax on Earnings are allocated based on the % of earnings distributed to each member</t>
        </r>
      </text>
    </comment>
    <comment ref="F18" authorId="0" shapeId="0" xr:uid="{7E5A9F48-950D-4FE2-B4E2-7AF419FEE760}">
      <text>
        <r>
          <rPr>
            <b/>
            <sz val="8"/>
            <color indexed="81"/>
            <rFont val="Tahoma"/>
            <family val="2"/>
          </rPr>
          <t>Earnings are allocated based on the members opening account balances</t>
        </r>
      </text>
    </comment>
    <comment ref="G18" authorId="0" shapeId="0" xr:uid="{89A73415-6FA2-40B5-B458-3FCEC4D8BF8F}">
      <text>
        <r>
          <rPr>
            <b/>
            <sz val="8"/>
            <color indexed="81"/>
            <rFont val="Tahoma"/>
            <family val="2"/>
          </rPr>
          <t xml:space="preserve">total tax expenses from the calculation sheet, less tax on contributions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512C4964-8E18-49A9-BE40-11EEC33390B3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1" authorId="0" shapeId="0" xr:uid="{148E2E3C-539B-4896-BA5A-ADDBE451DD9C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1" authorId="0" shapeId="0" xr:uid="{98D40A21-4EFB-4D38-AEEA-86C24F4FA75D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1" authorId="0" shapeId="0" xr:uid="{0545BD68-347D-4C3C-88B7-C8874CCD1D7B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1" authorId="0" shapeId="0" xr:uid="{6E0507E1-0394-4F3B-A7FB-7C9D381A2808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2" authorId="0" shapeId="0" xr:uid="{1E4BA4DC-43D9-41C5-B89C-9DB6D7D7A714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2" authorId="0" shapeId="0" xr:uid="{B57BC125-063E-48C4-B3BB-5FAAF81C9AB8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2" authorId="0" shapeId="0" xr:uid="{762CBCBB-4161-447E-A797-AAF635A48544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2" authorId="0" shapeId="0" xr:uid="{A7FBBD2D-90C1-4C2F-83F9-7FD83C3EEFEF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" authorId="0" shapeId="0" xr:uid="{EFE4A8A6-E4DE-4EC1-B660-2827A7DA1F91}">
      <text>
        <r>
          <rPr>
            <b/>
            <sz val="8"/>
            <color indexed="81"/>
            <rFont val="Tahoma"/>
            <family val="2"/>
          </rPr>
          <t>Enter details of member contributions in the section at the bottom of the sheet.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3" authorId="0" shapeId="0" xr:uid="{CCAF3843-F5A5-4CAE-9695-06626D827444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C23" authorId="0" shapeId="0" xr:uid="{3A15F958-25C7-4C17-B628-B4E7A1EA7795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D23" authorId="0" shapeId="0" xr:uid="{661321F5-679A-44CC-B3F2-66FDC38AA353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E23" authorId="0" shapeId="0" xr:uid="{B4F2AE99-4060-4551-8EF7-28AD77AC3130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F23" authorId="0" shapeId="0" xr:uid="{FAE501D9-BD53-4ECE-A335-6CFC4366CA2E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G23" authorId="0" shapeId="0" xr:uid="{2B5FF264-BB3A-4204-8960-A99AA7CC3C95}">
      <text>
        <r>
          <rPr>
            <b/>
            <sz val="8"/>
            <color indexed="81"/>
            <rFont val="Tahoma"/>
            <family val="2"/>
          </rPr>
          <t>15% of employer contributions+taxable member contributions.</t>
        </r>
      </text>
    </comment>
    <comment ref="B24" authorId="0" shapeId="0" xr:uid="{47CFE99D-DFC0-46EA-94E6-43A4FA7314EE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24" authorId="0" shapeId="0" xr:uid="{53534B0D-943A-4216-BF01-7453E527C1FC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4" authorId="0" shapeId="0" xr:uid="{379C990B-FDFB-496C-A061-984D1D3DACE4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4" authorId="0" shapeId="0" xr:uid="{E9BE8769-88B0-4369-813B-97B3A4F33E19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4" authorId="0" shapeId="0" xr:uid="{87418581-6B4E-44CF-AE9D-32963CD2EE97}">
      <text>
        <r>
          <rPr>
            <b/>
            <sz val="8"/>
            <color indexed="81"/>
            <rFont val="Tahoma"/>
            <family val="2"/>
          </rPr>
          <t xml:space="preserve">Insurance premiums paid for life insurance for the member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AA049DE5-F8DE-48E8-B7BA-241E5742D20E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C25" authorId="0" shapeId="0" xr:uid="{24CF7FE6-DA60-45C9-AAFC-DE6043FC0B17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D25" authorId="0" shapeId="0" xr:uid="{C857E4A0-9C02-4632-8C7D-3FB6917BED1C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E25" authorId="0" shapeId="0" xr:uid="{CF869EC5-5279-4B73-AA86-C70499FE9CA7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F25" authorId="0" shapeId="0" xr:uid="{3F878D16-367F-45FE-AAA5-5FC2F89BA2D4}">
      <text>
        <r>
          <rPr>
            <b/>
            <sz val="8"/>
            <color indexed="81"/>
            <rFont val="Tahoma"/>
            <family val="2"/>
          </rPr>
          <t>Pension benefits paid for the member. Number should be negative.</t>
        </r>
      </text>
    </comment>
    <comment ref="B49" authorId="0" shapeId="0" xr:uid="{EFC78FB1-9D73-46E6-8C0E-2E2C97F40201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49" authorId="0" shapeId="0" xr:uid="{2762BB18-C677-475D-A87A-134D6E8CE7E2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9" authorId="0" shapeId="0" xr:uid="{42A6D129-A8F1-4CFA-B7F3-2590B1D35CB5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9" authorId="0" shapeId="0" xr:uid="{3132BEC1-30B7-4A8A-AE93-C1987BE464C8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9" authorId="0" shapeId="0" xr:uid="{93FDFE00-14A8-4A2A-A653-BF7FC505DB3B}">
      <text>
        <r>
          <rPr>
            <b/>
            <sz val="8"/>
            <color indexed="81"/>
            <rFont val="Tahoma"/>
            <family val="2"/>
          </rPr>
          <t>Insert start date of eligible service period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0" authorId="0" shapeId="0" xr:uid="{ABB11B1D-344D-4DC6-BA59-A2380A132600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C60" authorId="0" shapeId="0" xr:uid="{187F2BE3-1CA2-4799-AED4-7F000AD44946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D60" authorId="0" shapeId="0" xr:uid="{45EDF5BF-7D71-49F7-B78A-95BCB816EB22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E60" authorId="0" shapeId="0" xr:uid="{88A4EA20-ACC1-4BE0-98DB-953CD7BD7077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F60" authorId="0" shapeId="0" xr:uid="{1BEF2B3D-AE7F-40BD-B2E9-FA40583257E0}">
      <text>
        <r>
          <rPr>
            <sz val="8"/>
            <color indexed="81"/>
            <rFont val="Tahoma"/>
            <family val="2"/>
          </rPr>
          <t xml:space="preserve">This amount is not usualy used to calculate the excess benefits. It is for information purposes only.
</t>
        </r>
      </text>
    </comment>
    <comment ref="B63" authorId="0" shapeId="0" xr:uid="{B766AB88-9DF1-4F91-9C00-EB7533C98D60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63" authorId="0" shapeId="0" xr:uid="{821EA463-0E70-4094-AD2E-1192B32D1C6E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0" shapeId="0" xr:uid="{5750B4DC-3478-47C0-BC25-DE204D6188D8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3" authorId="0" shapeId="0" xr:uid="{39F3C3F0-76B8-45FC-A80C-0D289EE2700D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3" authorId="0" shapeId="0" xr:uid="{BBED3DF0-23CE-4B69-A978-ED18F3DFF5F5}">
      <text>
        <r>
          <rPr>
            <b/>
            <sz val="8"/>
            <color indexed="81"/>
            <rFont val="Tahoma"/>
            <family val="2"/>
          </rPr>
          <t xml:space="preserve">Enter the carry forward amount of the pre 1983 component. This is Last years total balance less any undeducted portion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69" authorId="0" shapeId="0" xr:uid="{961EA21C-E10A-4584-8450-2ABA1FEA32A2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69" authorId="0" shapeId="0" xr:uid="{D5370699-18C9-48EF-8076-136E97E982C9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9" authorId="0" shapeId="0" xr:uid="{719A4F47-D2CF-4FD7-8AB6-BF8ADF2E40D8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69" authorId="0" shapeId="0" xr:uid="{A9AB75C5-6F75-4ECC-A4B5-A32239852C2D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69" authorId="0" shapeId="0" xr:uid="{9E60BC5A-2F1A-462F-AEA3-8E774361ACDA}">
      <text>
        <r>
          <rPr>
            <b/>
            <sz val="8"/>
            <color indexed="81"/>
            <rFont val="Tahoma"/>
            <family val="2"/>
          </rPr>
          <t>Total pre 1983 amount of benefits transferred  in and profits. This amount should be carried forward and enter in next years spread sheet as opening balance brought foward.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3" authorId="0" shapeId="0" xr:uid="{69502F21-9660-4A15-A2FC-2E7E44886E10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73" authorId="0" shapeId="0" xr:uid="{55ED9C22-DA6A-4200-B4D4-263F2503D6D3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3" authorId="0" shapeId="0" xr:uid="{56C9057D-8EE1-46C6-9386-A27409D8E7C2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73" authorId="0" shapeId="0" xr:uid="{F5A246DC-6220-42F7-AFBE-BA30E07F85F0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3" authorId="0" shapeId="0" xr:uid="{FB254AAB-CA04-48A9-90FA-A6FAC4EC212C}">
      <text>
        <r>
          <rPr>
            <b/>
            <sz val="8"/>
            <color indexed="81"/>
            <rFont val="Tahoma"/>
            <family val="2"/>
          </rPr>
          <t xml:space="preserve">Total pre 1983 component for the year.  This amount is NOT to be carried forward to next  year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76" authorId="0" shapeId="0" xr:uid="{2DF2CBAE-8125-4EA2-88C8-DC28E2830880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76" authorId="0" shapeId="0" xr:uid="{5073915E-751A-4285-B508-26A5345A6569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6" authorId="0" shapeId="0" xr:uid="{1D1DDDA7-DD27-472D-8595-D73393A037A5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76" authorId="0" shapeId="0" xr:uid="{7BC1C636-39F2-4F5F-9FCC-D1E3263AE8EC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6" authorId="0" shapeId="0" xr:uid="{491DA5BB-EF22-421E-BCE1-21B368C2E8AB}">
      <text>
        <r>
          <rPr>
            <b/>
            <sz val="8"/>
            <color indexed="81"/>
            <rFont val="Tahoma"/>
            <family val="2"/>
          </rPr>
          <t>Total of members account balance for current year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83" authorId="0" shapeId="0" xr:uid="{0B5509A8-E3BD-4293-8F7B-501A5A849E24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C83" authorId="0" shapeId="0" xr:uid="{38A55DF6-3F0B-42E5-9F24-7DEA0E0B36FE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D83" authorId="0" shapeId="0" xr:uid="{EBEF1689-EAE6-4992-8E2C-B21F5F7D7AC5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E83" authorId="0" shapeId="0" xr:uid="{1B9CB552-E53C-4723-8C32-5555AC4C2505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F83" authorId="0" shapeId="0" xr:uid="{2C58280B-5637-4101-84AC-067B3A14106F}">
      <text>
        <r>
          <rPr>
            <b/>
            <sz val="8"/>
            <color indexed="81"/>
            <rFont val="Tahoma"/>
            <family val="2"/>
          </rPr>
          <t>Enter members opening balance of undeducted contributions</t>
        </r>
      </text>
    </comment>
    <comment ref="B104" authorId="0" shapeId="0" xr:uid="{54363131-8159-470D-842F-F0740A71AD5E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C104" authorId="0" shapeId="0" xr:uid="{1025C3BC-331A-4121-A0AA-6F2E26012E17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D104" authorId="0" shapeId="0" xr:uid="{D2391B1B-A1AA-451F-B066-0A3DCEB1D877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E104" authorId="0" shapeId="0" xr:uid="{5B3EFF21-5D90-432D-B833-5A083E0B37A5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  <comment ref="F104" authorId="0" shapeId="0" xr:uid="{A60B7F17-E1C2-4C2C-92FC-C68AE693A348}">
      <text>
        <r>
          <rPr>
            <sz val="8"/>
            <color indexed="81"/>
            <rFont val="Tahoma"/>
            <family val="2"/>
          </rPr>
          <t xml:space="preserve">Formula assumes all contributions are undeducted. Please delete or write over this cell if this is not the case.
</t>
        </r>
      </text>
    </comment>
  </commentList>
</comments>
</file>

<file path=xl/sharedStrings.xml><?xml version="1.0" encoding="utf-8"?>
<sst xmlns="http://schemas.openxmlformats.org/spreadsheetml/2006/main" count="1269" uniqueCount="438">
  <si>
    <t>Name</t>
  </si>
  <si>
    <t>Net Balance</t>
  </si>
  <si>
    <t>Inv Earnings</t>
  </si>
  <si>
    <t>Total</t>
  </si>
  <si>
    <t>Closing Bal</t>
  </si>
  <si>
    <t>Total for Year</t>
  </si>
  <si>
    <t>No. Days</t>
  </si>
  <si>
    <t>TOTAL</t>
  </si>
  <si>
    <t xml:space="preserve">         Provision for Income tax</t>
  </si>
  <si>
    <t>Provision for Deferred Income Tax - Unrealised Gains</t>
  </si>
  <si>
    <r>
      <t xml:space="preserve">              </t>
    </r>
    <r>
      <rPr>
        <b/>
        <sz val="8"/>
        <rFont val="Arial"/>
        <family val="2"/>
      </rPr>
      <t>DIFFERENCE  -  TAX</t>
    </r>
  </si>
  <si>
    <t xml:space="preserve">                                      -  AMOUNT OF INCOME</t>
  </si>
  <si>
    <t>No.</t>
  </si>
  <si>
    <t>Member</t>
  </si>
  <si>
    <t>Discounted Gains</t>
  </si>
  <si>
    <t>Assessable</t>
  </si>
  <si>
    <t>Exempt</t>
  </si>
  <si>
    <t>Roll overs</t>
  </si>
  <si>
    <t>%</t>
  </si>
  <si>
    <t>Balance</t>
  </si>
  <si>
    <t>Losses</t>
  </si>
  <si>
    <t>* Based on weigthing of inflow/outflows</t>
  </si>
  <si>
    <t>Benefit Payments</t>
  </si>
  <si>
    <t>Net Balance for Inv Allcn based on daily weighted average</t>
  </si>
  <si>
    <t>Net Balance based on actual Pension Payment</t>
  </si>
  <si>
    <t>FOR COMPARISON ONLY - EXEMPT PENSION RATE USED AS PER ACTUARIAL CERTIFICATE</t>
  </si>
  <si>
    <t>A/c No</t>
  </si>
  <si>
    <t xml:space="preserve">Gross </t>
  </si>
  <si>
    <t>Net Tax</t>
  </si>
  <si>
    <t>Tax on</t>
  </si>
  <si>
    <t>Earnings**</t>
  </si>
  <si>
    <t>* As per "Summary" Sheet</t>
  </si>
  <si>
    <t xml:space="preserve">** Calculated by excluding Franking Credits &amp; FTC (allocated separately above) from tax on investment income at foot of "Calc Tax Inc" sheet. </t>
  </si>
  <si>
    <t xml:space="preserve">    Allocated to taxable members on their percentage of Investment Earnings</t>
  </si>
  <si>
    <t>Exempt pension rate used as per acturaial certificate</t>
  </si>
  <si>
    <t>Exempt pension rate above</t>
  </si>
  <si>
    <t>Exempt Pension Income</t>
  </si>
  <si>
    <t>Taxable Income</t>
  </si>
  <si>
    <t>Assessable Income Not Received</t>
  </si>
  <si>
    <t>Tax</t>
  </si>
  <si>
    <t>Life Insurance</t>
  </si>
  <si>
    <t>Audit Fees</t>
  </si>
  <si>
    <t>Investment Management Fees</t>
  </si>
  <si>
    <t>Less Deductions (100% entitlement)</t>
  </si>
  <si>
    <t>Accounting Fees</t>
  </si>
  <si>
    <t>Net Taxable Income</t>
  </si>
  <si>
    <t>AMIT excess</t>
  </si>
  <si>
    <t>Description</t>
  </si>
  <si>
    <t>Amount</t>
  </si>
  <si>
    <t>Tax Free</t>
  </si>
  <si>
    <t>Taxable</t>
  </si>
  <si>
    <t>Actuarial Fees</t>
  </si>
  <si>
    <t>Filing Fees</t>
  </si>
  <si>
    <t>Financial Year Ended:</t>
  </si>
  <si>
    <t>Member Accounts:</t>
  </si>
  <si>
    <t>Date of Birth</t>
  </si>
  <si>
    <t>Accumulation / Pension</t>
  </si>
  <si>
    <t>Accumulation</t>
  </si>
  <si>
    <t>Pension</t>
  </si>
  <si>
    <t>Opening Balance</t>
  </si>
  <si>
    <t>Account Code</t>
  </si>
  <si>
    <t>Account 1</t>
  </si>
  <si>
    <t>Account 2</t>
  </si>
  <si>
    <t>Account 3</t>
  </si>
  <si>
    <t>Account 4</t>
  </si>
  <si>
    <t>Account 5</t>
  </si>
  <si>
    <t>Account 6</t>
  </si>
  <si>
    <t>Account 7</t>
  </si>
  <si>
    <t>Account 8</t>
  </si>
  <si>
    <t>Account 9</t>
  </si>
  <si>
    <t>Account 10</t>
  </si>
  <si>
    <t>Client Name (Including Code):</t>
  </si>
  <si>
    <t>Account No:</t>
  </si>
  <si>
    <t>DOB:</t>
  </si>
  <si>
    <t>Financial Year Commenced:</t>
  </si>
  <si>
    <t>Age @</t>
  </si>
  <si>
    <t>Contributions</t>
  </si>
  <si>
    <t>Account Type:</t>
  </si>
  <si>
    <t>Date</t>
  </si>
  <si>
    <t>Details</t>
  </si>
  <si>
    <t>Weighted</t>
  </si>
  <si>
    <t>Amounts Transferred</t>
  </si>
  <si>
    <t>Member Contributions</t>
  </si>
  <si>
    <t>Insurance Paid</t>
  </si>
  <si>
    <t>Daily Weighted</t>
  </si>
  <si>
    <t>Insurance</t>
  </si>
  <si>
    <t>Account Type</t>
  </si>
  <si>
    <t>Movements in Member Account</t>
  </si>
  <si>
    <t>Allocation of Tax on Contributions and Investment Earnings</t>
  </si>
  <si>
    <t>Member:</t>
  </si>
  <si>
    <t>Taxable &amp; Tax Free Components Calculation</t>
  </si>
  <si>
    <t>Notes</t>
  </si>
  <si>
    <t>Net Earnings &amp; Contributions</t>
  </si>
  <si>
    <t>Less Tax Credits:</t>
  </si>
  <si>
    <t>Franking Credits</t>
  </si>
  <si>
    <t>Foreign Tax Credits</t>
  </si>
  <si>
    <t>Foreign Tax Credits Disallowed</t>
  </si>
  <si>
    <t>Non-Deductible Losses</t>
  </si>
  <si>
    <t>Non-Deductible Expenses</t>
  </si>
  <si>
    <t>Trust Income Withheld</t>
  </si>
  <si>
    <t>Movement in Market Value (Listed) - Debit</t>
  </si>
  <si>
    <t>Movement in Market Value (Unlisted) - Debit</t>
  </si>
  <si>
    <t>Income Accrued in Prior Year, Assessable Current Year</t>
  </si>
  <si>
    <t>Prior Year Non-Assessable Income Write Back</t>
  </si>
  <si>
    <t>Losses on Realisation</t>
  </si>
  <si>
    <t>Addition Items:</t>
  </si>
  <si>
    <t>Subtraction Items:</t>
  </si>
  <si>
    <t>Tax Free Trust Income</t>
  </si>
  <si>
    <t>Benefits Transferred In</t>
  </si>
  <si>
    <t>Tax Deferred Income (Listed)</t>
  </si>
  <si>
    <t>Tax Deferred (Unlisted)</t>
  </si>
  <si>
    <t>Movement in Market Values (Listed) - Credit</t>
  </si>
  <si>
    <t>Movement in Market Values (Unlisted) - Credit</t>
  </si>
  <si>
    <t>Capital Gains</t>
  </si>
  <si>
    <t>Indexation of Capital Gains</t>
  </si>
  <si>
    <t>Prior Year Capital Losses Applied</t>
  </si>
  <si>
    <t>Discounting of Capital Gains</t>
  </si>
  <si>
    <t>Trust Income</t>
  </si>
  <si>
    <t>Prior Year Losses Applied</t>
  </si>
  <si>
    <t>Exempt Income</t>
  </si>
  <si>
    <t>Current Year Accrued Income, Assessable Next Year</t>
  </si>
  <si>
    <t>Gross Taxable Income</t>
  </si>
  <si>
    <t>Less: Exempt Pension Income</t>
  </si>
  <si>
    <t>Tax Calculation</t>
  </si>
  <si>
    <t>Income as per Accounts (Gross Income)</t>
  </si>
  <si>
    <t>Accounting Deductions</t>
  </si>
  <si>
    <t>Gross</t>
  </si>
  <si>
    <t>Non-Deductible</t>
  </si>
  <si>
    <t>Deductible</t>
  </si>
  <si>
    <t>Supervisory Levy</t>
  </si>
  <si>
    <t>Accountancy Fees (Taxation Return Preparation)</t>
  </si>
  <si>
    <t>Less: Apportioned Expenses</t>
  </si>
  <si>
    <t>General Expenses</t>
  </si>
  <si>
    <t>Total Deductions</t>
  </si>
  <si>
    <t>Income Tax @ 15%</t>
  </si>
  <si>
    <t>Member Account Movements</t>
  </si>
  <si>
    <t>Investment Income</t>
  </si>
  <si>
    <t>Gross Income</t>
  </si>
  <si>
    <t>Allocation of Income Tax</t>
  </si>
  <si>
    <t>Provision for Deferred Tax</t>
  </si>
  <si>
    <t>Total Gains / (Losses) per Unrealised Report</t>
  </si>
  <si>
    <t>Other Gains</t>
  </si>
  <si>
    <t>Non-CGT</t>
  </si>
  <si>
    <t>Apply Losses to Other and Non-CGT Gains</t>
  </si>
  <si>
    <t>Apply Losses to Discount Gains</t>
  </si>
  <si>
    <t>Net Capital Gains / (Losses)</t>
  </si>
  <si>
    <t>Tax on Capital Gains</t>
  </si>
  <si>
    <t>Current Year Accrued Income</t>
  </si>
  <si>
    <t>Tax Credits on Accrued Income (Per Annual Tax Report)</t>
  </si>
  <si>
    <t>Tax Payable @ 15%</t>
  </si>
  <si>
    <t>Less: Tax Credits</t>
  </si>
  <si>
    <t>Tax Payable / (Refundable)</t>
  </si>
  <si>
    <t>Exempt Portion (Due to Exempt Pension)</t>
  </si>
  <si>
    <t>Provision for Tax - Closing Balance</t>
  </si>
  <si>
    <t>Change in Current Period</t>
  </si>
  <si>
    <t xml:space="preserve">Utilisation of Carried Forward Capital Losses - FITB Not Recognised </t>
  </si>
  <si>
    <t>Prima Facie Tax Reconciliation</t>
  </si>
  <si>
    <t>Less: Undeducted Contributions</t>
  </si>
  <si>
    <t>Less: Expenses</t>
  </si>
  <si>
    <t>Net Accounting Income</t>
  </si>
  <si>
    <t>Tax on Net Accounting Income</t>
  </si>
  <si>
    <t>Non Deductible Expenses &amp; Losses</t>
  </si>
  <si>
    <t>Other</t>
  </si>
  <si>
    <t>Unutilised Capital Losses</t>
  </si>
  <si>
    <t>Exempt Profit from Trust Dsts</t>
  </si>
  <si>
    <t>Movement in Unrealised Lossess attributable not brought to account</t>
  </si>
  <si>
    <t>Discount on Capital Gains:</t>
  </si>
  <si>
    <t>Discount on Realised Capital Gains</t>
  </si>
  <si>
    <t>Discount on Capital Distributions</t>
  </si>
  <si>
    <t xml:space="preserve">Change in Discount on Unrealised </t>
  </si>
  <si>
    <t>Franking and Foreign Tax Credits</t>
  </si>
  <si>
    <t>Movement in Value of Franking Credits in deferred tax</t>
  </si>
  <si>
    <t>Froeign Tax Credits</t>
  </si>
  <si>
    <t>Foreign Tax Credits Lost due to Exempt Pension</t>
  </si>
  <si>
    <t>Exempt Pension Income on increase in unrealised gains</t>
  </si>
  <si>
    <t>Prior tax free Income on unrealised</t>
  </si>
  <si>
    <t>Closing Balance</t>
  </si>
  <si>
    <t>Income Tax Expense</t>
  </si>
  <si>
    <t>Prior Year Overprovision for Deferred / Current Tax</t>
  </si>
  <si>
    <t>Prior Year Underprovision for Deferred / Current Tax</t>
  </si>
  <si>
    <t>Calculation of Tax on Earnings</t>
  </si>
  <si>
    <t>Current Tax Payable</t>
  </si>
  <si>
    <t>Changeg in Deferred Tax</t>
  </si>
  <si>
    <t>Balance Prior to Tax on Earnings</t>
  </si>
  <si>
    <t>% of Fund</t>
  </si>
  <si>
    <t>Weighted Balance</t>
  </si>
  <si>
    <t>Whtd Bal Prior to Tax on Earnings*</t>
  </si>
  <si>
    <t>Balance Prior to Tax on Earnings*</t>
  </si>
  <si>
    <t>Invest Earnings*</t>
  </si>
  <si>
    <t>Franking Credits &amp; TFN</t>
  </si>
  <si>
    <t>Calculation of Exempt Pension</t>
  </si>
  <si>
    <t>CURRENT &amp; DEFERRED TAX CALCULATION</t>
  </si>
  <si>
    <t>Steps for completion</t>
  </si>
  <si>
    <t>Data Sheet</t>
  </si>
  <si>
    <t>A.</t>
  </si>
  <si>
    <t>Include name of fund, including client number and trustee, ie "405 - Romney Custodians Pty Ltd ATF Gore Sueprannuation Fund"</t>
  </si>
  <si>
    <t>B.</t>
  </si>
  <si>
    <t>Include date of commencement of financial year</t>
  </si>
  <si>
    <t>C</t>
  </si>
  <si>
    <t>C.</t>
  </si>
  <si>
    <t>Include end date of financial year</t>
  </si>
  <si>
    <t>D</t>
  </si>
  <si>
    <t>Include member information for all accounts.  For example, if there are only two member accounts only complete details for 1 and 2, leave 3 onwards blank</t>
  </si>
  <si>
    <t>A</t>
  </si>
  <si>
    <t>Account 1, Account 2, etc</t>
  </si>
  <si>
    <t>Include details of movements in member account 1 on "Account 1" tab</t>
  </si>
  <si>
    <t>B</t>
  </si>
  <si>
    <t>Include details for subsequent member accounts on their relevant tab</t>
  </si>
  <si>
    <t>Hide unused tabs</t>
  </si>
  <si>
    <t>Tax Calc</t>
  </si>
  <si>
    <t>Enter Net Accounting Income - including cents</t>
  </si>
  <si>
    <t>Acturial Certificate</t>
  </si>
  <si>
    <t>Print report and save in folder</t>
  </si>
  <si>
    <t>Enter tax free amount on "Exempt Pension" tab</t>
  </si>
  <si>
    <t>Enter franking credits in tax computation - including cents</t>
  </si>
  <si>
    <t>Enter full foreig tax credits in tax computation - include cents (the sheet will calculate the allowable portion)</t>
  </si>
  <si>
    <t>E</t>
  </si>
  <si>
    <t>F</t>
  </si>
  <si>
    <t>Exempt Pension</t>
  </si>
  <si>
    <t>Check that the calculation of exempt pension income agrees to the actuarial certificate</t>
  </si>
  <si>
    <t>Include unrealised capital gains information</t>
  </si>
  <si>
    <t>Include franking credits on accrued income</t>
  </si>
  <si>
    <t>Include prior year tax exempt income</t>
  </si>
  <si>
    <t>Income prior year franking credits on accrued income</t>
  </si>
  <si>
    <t>Deferred Tax Provision Account Reconciliation</t>
  </si>
  <si>
    <t>Prima Facie Tax</t>
  </si>
  <si>
    <t>Enter expenses as negatives - including cents</t>
  </si>
  <si>
    <t>Enter income adjustments, additional items should be positive numbers and subtraction items should be negative numbers - excluding cents</t>
  </si>
  <si>
    <t>Include prior year closing deferred tax - this is the calculated amount, not the amount on the financial accounts if reduced to $Nil</t>
  </si>
  <si>
    <t>Include prior year openign deferred tax - this is the calculated amount, not eh amount on the financial accounts if reduced to $Nil</t>
  </si>
  <si>
    <t>Immaterial Rounding</t>
  </si>
  <si>
    <t>Update any blue fields that don't automatically pull through</t>
  </si>
  <si>
    <t>Update "immaterial rounding" for issued caused by rounding</t>
  </si>
  <si>
    <t>Weighted Bal</t>
  </si>
  <si>
    <t>Tax on Earnings</t>
  </si>
  <si>
    <t>Check all information coming thorugh correctly</t>
  </si>
  <si>
    <t>Check that the "check" row below the total is $Nil for each column</t>
  </si>
  <si>
    <t>Taxable &amp; Tax Free Components</t>
  </si>
  <si>
    <t>Opening Split</t>
  </si>
  <si>
    <t>Closing Split</t>
  </si>
  <si>
    <t>Include opening tax free amount for each member account</t>
  </si>
  <si>
    <t>Update total on bottom of page to only add the member accoutns utilised</t>
  </si>
  <si>
    <t>Hide all un-used rows for member accounts</t>
  </si>
  <si>
    <t>Summary</t>
  </si>
  <si>
    <t>Check all information coming through correctly</t>
  </si>
  <si>
    <t>Prepare draft acturial certificate (if both pension and accumulation accounts)</t>
  </si>
  <si>
    <t>Concessional</t>
  </si>
  <si>
    <t>Concessional Contributions</t>
  </si>
  <si>
    <t>Non-Concessional Contributions</t>
  </si>
  <si>
    <t>NCC Contributions</t>
  </si>
  <si>
    <t>Non-Concessional</t>
  </si>
  <si>
    <t>Add: Non-Allowable Deductions</t>
  </si>
  <si>
    <t>Tax on Future Capital Gains</t>
  </si>
  <si>
    <t>Tax &amp; Tax Credits on Accrued Income</t>
  </si>
  <si>
    <t>Tax on All Income</t>
  </si>
  <si>
    <t>Tax on Future Capital Gains &amp; Income, Less Tax Credits</t>
  </si>
  <si>
    <t>Exempt Gains in Prior Year</t>
  </si>
  <si>
    <t>Tax Journals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</si>
  <si>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</si>
  <si>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</si>
  <si>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</si>
  <si>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</si>
  <si>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</si>
  <si>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</si>
  <si>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</si>
  <si>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</si>
  <si>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</si>
  <si>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</si>
  <si>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Provision for Income Tax</t>
  </si>
  <si>
    <t>(Being current year tax and deferred tax expense)</t>
  </si>
  <si>
    <t>Provision for Deferred Tax - Closing Balance (Per Balance Sheet)</t>
  </si>
  <si>
    <t>Provision for Deferred Tax - Closing Balance (Calculated Balance)</t>
  </si>
  <si>
    <t>Provision for Deferred Tax - Opening Balance (Calculated Balance)</t>
  </si>
  <si>
    <t>Net Weighted Balance</t>
  </si>
  <si>
    <t>Tax on Invest. Earnings</t>
  </si>
  <si>
    <t>Deductibility of Insurance Paid Calculation</t>
  </si>
  <si>
    <t>% Deductible</t>
  </si>
  <si>
    <t>Tax Savings</t>
  </si>
  <si>
    <t>Tax on Contributions &amp; Insurance</t>
  </si>
  <si>
    <t>Adjustments</t>
  </si>
  <si>
    <t>Bank Charges</t>
  </si>
  <si>
    <t>Less: PAYG Instalments Paid</t>
  </si>
  <si>
    <t>Add: Supervisory Levy</t>
  </si>
  <si>
    <t>Tax Payable / (Refundable) per Taxation Return</t>
  </si>
  <si>
    <t>Provision for Income Tax per Financial Accounts</t>
  </si>
  <si>
    <t>Net Accounting Profit / (Loss)</t>
  </si>
  <si>
    <t>-</t>
  </si>
  <si>
    <t>Filing Fees - Non-Deductible</t>
  </si>
  <si>
    <t>Investment Expenses</t>
  </si>
  <si>
    <t>Mgmt &amp; Admin Expenses</t>
  </si>
  <si>
    <t>Deductions</t>
  </si>
  <si>
    <t>Add: Concessional Contributions</t>
  </si>
  <si>
    <t>As per 2018 accounts</t>
  </si>
  <si>
    <t>NOTE - RECONSTRUCTED IN 2020 FROM 2018 CLOSING BALANCES (PER FINANCIAL ACCOUNTS)</t>
  </si>
  <si>
    <t>AND 2019 MOVEMENTS AS NOTHING INCLUDED IN 2019 FINANCIAL ACCOUNTS.</t>
  </si>
  <si>
    <t>Tax Losses Carried Forward</t>
  </si>
  <si>
    <t>Whtd Tax on</t>
  </si>
  <si>
    <t>Balance for</t>
  </si>
  <si>
    <t>Calculation</t>
  </si>
  <si>
    <t>Whtd Bal for</t>
  </si>
  <si>
    <t>Net Earnings</t>
  </si>
  <si>
    <t>Oak Pension Fund</t>
  </si>
  <si>
    <t>Peter Lyon-Mercado</t>
  </si>
  <si>
    <t>Employer Contribution</t>
  </si>
  <si>
    <t>Insurance - PLM</t>
  </si>
  <si>
    <t>Insurance - ELM</t>
  </si>
  <si>
    <t>Less: TFN Credits Withheld</t>
  </si>
  <si>
    <t>TFN Tax</t>
  </si>
  <si>
    <t>OAK PENSION FUND</t>
  </si>
  <si>
    <t xml:space="preserve">MEMBER ACCOUNTS </t>
  </si>
  <si>
    <t xml:space="preserve">YEAR ENDED </t>
  </si>
  <si>
    <t>2020</t>
  </si>
  <si>
    <t>2019</t>
  </si>
  <si>
    <t>2018</t>
  </si>
  <si>
    <t>2017</t>
  </si>
  <si>
    <t>2016</t>
  </si>
  <si>
    <t>2015</t>
  </si>
  <si>
    <t>2014</t>
  </si>
  <si>
    <t>2013</t>
  </si>
  <si>
    <t>2011</t>
  </si>
  <si>
    <t>2010</t>
  </si>
  <si>
    <t>2009</t>
  </si>
  <si>
    <t>2008</t>
  </si>
  <si>
    <t>PROFIT</t>
  </si>
  <si>
    <t>NPBT</t>
  </si>
  <si>
    <t>INCOME TAX EXPENSE</t>
  </si>
  <si>
    <t>insert</t>
  </si>
  <si>
    <t>Contrib</t>
  </si>
  <si>
    <t>MEMBERS RBL LIMIT - PENSION</t>
  </si>
  <si>
    <t>Ins</t>
  </si>
  <si>
    <t>MEMBERS RBL LIMIT - LUMP SUM</t>
  </si>
  <si>
    <t>MEMBER</t>
  </si>
  <si>
    <t>PLM</t>
  </si>
  <si>
    <t>ELM</t>
  </si>
  <si>
    <t>OPENING BALANCE</t>
  </si>
  <si>
    <t>ALLOCATED EARNINGS</t>
  </si>
  <si>
    <t>ALLOCATED FORFEITED BENEFIT</t>
  </si>
  <si>
    <t>BENEFITS TRANSFERRED IN</t>
  </si>
  <si>
    <t>TAX EXPENSE ON EARNINGS</t>
  </si>
  <si>
    <t>SUPER CONTRIBUTIONS SURCHARGE</t>
  </si>
  <si>
    <t>CONTRIBUTIONS FROM EMPLOYER</t>
  </si>
  <si>
    <t>CONTRIBUTIONS FROM MEMBER</t>
  </si>
  <si>
    <t>TAXABLE CONTRIBUTIONS FROM MEMBER</t>
  </si>
  <si>
    <t>TAX EXPENSE ON CONTRIBUTIONS</t>
  </si>
  <si>
    <t>INSURANCE</t>
  </si>
  <si>
    <t>BENEFITS PAID</t>
  </si>
  <si>
    <t>BENEFITS TRANSFERRED OUT</t>
  </si>
  <si>
    <t>FORFEITED BENEFITS</t>
  </si>
  <si>
    <t>per quick books</t>
  </si>
  <si>
    <t>REPRESENTED BY</t>
  </si>
  <si>
    <t>PRE JULY 1983</t>
  </si>
  <si>
    <t>POST JUNE 1983</t>
  </si>
  <si>
    <t>UNDEDUCTED CONTRIBUTIONS</t>
  </si>
  <si>
    <t>EXCESSIVE COMPONENT</t>
  </si>
  <si>
    <t>CALCULATIONS</t>
  </si>
  <si>
    <t>ELIGIBLE SERVICE PERIOD</t>
  </si>
  <si>
    <t>PERIOD START DATE</t>
  </si>
  <si>
    <t>PRE JULY 1983 DAYS</t>
  </si>
  <si>
    <t>POST JUNE 1983 DAYS</t>
  </si>
  <si>
    <t>TOTAL ELIGIBLE SERVICE PERIOD</t>
  </si>
  <si>
    <t xml:space="preserve">MEMBERS PENSION REASONABLE </t>
  </si>
  <si>
    <t>BENEFITS LIMIT</t>
  </si>
  <si>
    <t>EXCESS BENEFITS - PENSION</t>
  </si>
  <si>
    <t xml:space="preserve">MEMBERS LUMP SUM REASONABLE </t>
  </si>
  <si>
    <t>EXCESS BENEFITS - LUMP SUM</t>
  </si>
  <si>
    <t>PRE JUNE 1983 COMPONENT</t>
  </si>
  <si>
    <t xml:space="preserve">OPENING BALANCE BROUGHT FOWARD </t>
  </si>
  <si>
    <t>MEMBER CONTRIBUTIONS</t>
  </si>
  <si>
    <t>LESS: BENEFITS PAID</t>
  </si>
  <si>
    <t>PLUS: NET EARNINGS PROPORTION</t>
  </si>
  <si>
    <t>(profit less tax) x (pre 1983 days/total days)</t>
  </si>
  <si>
    <t>TOTAL PRE 1983  CARRIED FORWARD</t>
  </si>
  <si>
    <t>PLUS: UNDEDUCTED CONTS PROPORTION</t>
  </si>
  <si>
    <t>(undeducted conts) x (pre 1983 days/total days)</t>
  </si>
  <si>
    <t>TOTAL PRE 1983 COMPONENT</t>
  </si>
  <si>
    <t>POST JUNE 1983 COMPONENT</t>
  </si>
  <si>
    <t xml:space="preserve">MEMBERS ACCOUNT BALANCE </t>
  </si>
  <si>
    <t>LESS: PRE 1983 COMPONENT</t>
  </si>
  <si>
    <t>LESS: UNDEDUCTED CONTRIBUTIONS</t>
  </si>
  <si>
    <t>LESS: EXCESSIVE COMPONENT</t>
  </si>
  <si>
    <t>TOTAL POST 1983 COMPONENT</t>
  </si>
  <si>
    <t>MEMBERS CONTRIBUTIONS</t>
  </si>
  <si>
    <t>TRANSFERS IN</t>
  </si>
  <si>
    <t>TOTAL UNDEDUCTED CONTRIBUTIONS</t>
  </si>
  <si>
    <t>RATE OF NET FUND EARNINGS</t>
  </si>
  <si>
    <t>(profit - tax on profit)/opening balance</t>
  </si>
  <si>
    <t>CONTRIBUTION 1</t>
  </si>
  <si>
    <t>CONTRIBUTION 2</t>
  </si>
  <si>
    <t>TOTAL MEMBER CONTRIBUTIONS</t>
  </si>
  <si>
    <t>REPRESENTED BY:</t>
  </si>
  <si>
    <t>PRE JULY 1983 COMPONENT</t>
  </si>
  <si>
    <t>POST JULY 1983 COMPONENT</t>
  </si>
  <si>
    <t>TOTAL MEMBERS CONTIBUTIONS</t>
  </si>
  <si>
    <t>TRANSFER 1</t>
  </si>
  <si>
    <t>TRANSFER 2</t>
  </si>
  <si>
    <t>TRANSFER 3</t>
  </si>
  <si>
    <t>TOTAL BENEFITS TRANSFERRED IN</t>
  </si>
  <si>
    <t>UNDEDUCTED COMPONENT</t>
  </si>
  <si>
    <t>Benefit Payments - Division 293 Tax</t>
  </si>
  <si>
    <t>Tax on Contributions</t>
  </si>
  <si>
    <t>Tax on Insurance</t>
  </si>
  <si>
    <t>Current Year Movements</t>
  </si>
  <si>
    <t xml:space="preserve">Check to </t>
  </si>
  <si>
    <t>Elizabeth Lyon-Mercado</t>
  </si>
  <si>
    <t>23/07/2021</t>
  </si>
  <si>
    <t>23/08/2021</t>
  </si>
  <si>
    <t>23/09/2021</t>
  </si>
  <si>
    <t>25/10/2021</t>
  </si>
  <si>
    <t>23/11/2021</t>
  </si>
  <si>
    <t>23/12/2021</t>
  </si>
  <si>
    <t>25/01/2022</t>
  </si>
  <si>
    <t>23/02/2022</t>
  </si>
  <si>
    <t>23/03/2022</t>
  </si>
  <si>
    <t>26/04/2022</t>
  </si>
  <si>
    <t>26/05/2022</t>
  </si>
  <si>
    <t>16/07/2021</t>
  </si>
  <si>
    <t>17/08/2021</t>
  </si>
  <si>
    <t>16/09/2021</t>
  </si>
  <si>
    <t>18/10/2021</t>
  </si>
  <si>
    <t>16/11/2021</t>
  </si>
  <si>
    <t>16/12/2021</t>
  </si>
  <si>
    <t>18/01/2022</t>
  </si>
  <si>
    <t>16/02/2022</t>
  </si>
  <si>
    <t>16/03/2022</t>
  </si>
  <si>
    <t>20/04/2022</t>
  </si>
  <si>
    <t>17/05/2022</t>
  </si>
  <si>
    <t>2020 Division 293 Tax</t>
  </si>
  <si>
    <t>ELM - Personal Deductible Contribution</t>
  </si>
  <si>
    <t xml:space="preserve"> - Partnership Distributions</t>
  </si>
  <si>
    <t xml:space="preserve"> - Dividends &amp; Trust Distributions</t>
  </si>
  <si>
    <t xml:space="preserve"> - September 2021</t>
  </si>
  <si>
    <t xml:space="preserve"> - December 2021</t>
  </si>
  <si>
    <t xml:space="preserve"> - March 2022</t>
  </si>
  <si>
    <t>Less: June 2022 PAYG Instalment</t>
  </si>
  <si>
    <t>Prior Year Tax</t>
  </si>
  <si>
    <t>Correction</t>
  </si>
  <si>
    <t>Total Tax</t>
  </si>
  <si>
    <t>TOTAL TAX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</si>
</sst>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  <numFmt numFmtId="166" formatCode="0.0%"/>
    <numFmt numFmtId="167" formatCode="0.00000000%"/>
    <numFmt numFmtId="168" formatCode="0.000%"/>
    <numFmt numFmtId="169" formatCode="0.0000%"/>
    <numFmt numFmtId="170" formatCode="&quot;$&quot;#,##0.00;[Red]\(&quot;$&quot;#,##0.00\)"/>
    <numFmt numFmtId="171" formatCode="&quot;$&quot;#,##0.00;[Red]&quot;$&quot;#,##0.00"/>
    <numFmt numFmtId="172" formatCode="dd/mm/yyyy;@"/>
    <numFmt numFmtId="173" formatCode="dd\ mmmm\ yyyy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b/>
      <sz val="8"/>
      <color rgb="FFFF0000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b/>
      <sz val="8"/>
      <color rgb="FF0000CC"/>
      <name val="Arial"/>
      <family val="2"/>
    </font>
    <font>
      <sz val="8"/>
      <color rgb="FF0000CC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6"/>
      <name val="Arial"/>
      <family val="2"/>
    </font>
    <font>
      <b/>
      <i/>
      <sz val="6"/>
      <name val="Arial"/>
      <family val="2"/>
    </font>
    <font>
      <b/>
      <i/>
      <sz val="8"/>
      <color rgb="FF0000CC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4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19" fillId="0" borderId="0" applyNumberFormat="0" applyFill="0" applyBorder="0" applyAlignment="0" applyProtection="0"/>
    <xf numFmtId="0" fontId="1" fillId="0" borderId="0"/>
    <xf numFmtId="0" fontId="20" fillId="0" borderId="0"/>
  </cellStyleXfs>
  <cellXfs count="372">
    <xf numFmtId="0" fontId="0" fillId="0" borderId="0" xfId="0"/>
    <xf numFmtId="0" fontId="5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4" fontId="5" fillId="0" borderId="0" xfId="0" applyNumberFormat="1" applyFont="1"/>
    <xf numFmtId="0" fontId="4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10" fontId="4" fillId="0" borderId="0" xfId="0" applyNumberFormat="1" applyFont="1" applyAlignment="1">
      <alignment horizontal="center"/>
    </xf>
    <xf numFmtId="164" fontId="4" fillId="0" borderId="0" xfId="1" applyFont="1" applyBorder="1" applyAlignment="1">
      <alignment horizontal="left" vertical="top"/>
    </xf>
    <xf numFmtId="0" fontId="5" fillId="0" borderId="0" xfId="0" applyFont="1" applyAlignment="1">
      <alignment horizontal="left"/>
    </xf>
    <xf numFmtId="0" fontId="4" fillId="0" borderId="0" xfId="0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9" fontId="5" fillId="0" borderId="0" xfId="0" applyNumberFormat="1" applyFont="1"/>
    <xf numFmtId="164" fontId="5" fillId="0" borderId="0" xfId="1" applyFont="1"/>
    <xf numFmtId="2" fontId="5" fillId="0" borderId="0" xfId="0" applyNumberFormat="1" applyFont="1"/>
    <xf numFmtId="0" fontId="5" fillId="0" borderId="0" xfId="0" applyFont="1" applyBorder="1"/>
    <xf numFmtId="49" fontId="4" fillId="0" borderId="0" xfId="0" applyNumberFormat="1" applyFont="1" applyAlignment="1">
      <alignment horizontal="center"/>
    </xf>
    <xf numFmtId="10" fontId="5" fillId="0" borderId="0" xfId="2" applyNumberFormat="1" applyFont="1"/>
    <xf numFmtId="165" fontId="5" fillId="0" borderId="0" xfId="0" applyNumberFormat="1" applyFont="1" applyBorder="1"/>
    <xf numFmtId="164" fontId="4" fillId="0" borderId="0" xfId="1" applyFont="1" applyBorder="1" applyAlignment="1">
      <alignment horizontal="left" vertical="center"/>
    </xf>
    <xf numFmtId="168" fontId="5" fillId="0" borderId="0" xfId="0" applyNumberFormat="1" applyFont="1"/>
    <xf numFmtId="0" fontId="5" fillId="0" borderId="0" xfId="5" applyFont="1"/>
    <xf numFmtId="15" fontId="5" fillId="0" borderId="0" xfId="5" applyNumberFormat="1" applyFont="1"/>
    <xf numFmtId="1" fontId="5" fillId="0" borderId="0" xfId="5" applyNumberFormat="1" applyFont="1"/>
    <xf numFmtId="2" fontId="5" fillId="0" borderId="0" xfId="5" applyNumberFormat="1" applyFont="1"/>
    <xf numFmtId="0" fontId="9" fillId="0" borderId="0" xfId="0" applyFont="1" applyAlignment="1">
      <alignment horizontal="centerContinuous"/>
    </xf>
    <xf numFmtId="0" fontId="9" fillId="0" borderId="0" xfId="0" applyFont="1"/>
    <xf numFmtId="168" fontId="5" fillId="0" borderId="0" xfId="6" applyNumberFormat="1" applyFont="1"/>
    <xf numFmtId="169" fontId="5" fillId="0" borderId="0" xfId="2" applyNumberFormat="1" applyFont="1"/>
    <xf numFmtId="0" fontId="5" fillId="0" borderId="0" xfId="0" applyFont="1" applyFill="1"/>
    <xf numFmtId="170" fontId="5" fillId="0" borderId="0" xfId="3" applyNumberFormat="1" applyFont="1" applyBorder="1"/>
    <xf numFmtId="170" fontId="5" fillId="0" borderId="0" xfId="0" applyNumberFormat="1" applyFont="1" applyBorder="1"/>
    <xf numFmtId="170" fontId="5" fillId="0" borderId="2" xfId="0" applyNumberFormat="1" applyFont="1" applyBorder="1"/>
    <xf numFmtId="4" fontId="5" fillId="0" borderId="3" xfId="0" applyNumberFormat="1" applyFont="1" applyBorder="1"/>
    <xf numFmtId="15" fontId="5" fillId="0" borderId="0" xfId="0" applyNumberFormat="1" applyFont="1" applyAlignment="1">
      <alignment horizontal="centerContinuous"/>
    </xf>
    <xf numFmtId="15" fontId="5" fillId="0" borderId="0" xfId="0" applyNumberFormat="1" applyFont="1"/>
    <xf numFmtId="14" fontId="5" fillId="0" borderId="0" xfId="0" applyNumberFormat="1" applyFont="1"/>
    <xf numFmtId="14" fontId="10" fillId="0" borderId="0" xfId="0" applyNumberFormat="1" applyFont="1"/>
    <xf numFmtId="8" fontId="10" fillId="0" borderId="0" xfId="0" applyNumberFormat="1" applyFont="1"/>
    <xf numFmtId="8" fontId="5" fillId="0" borderId="0" xfId="0" applyNumberFormat="1" applyFont="1"/>
    <xf numFmtId="166" fontId="5" fillId="0" borderId="0" xfId="0" applyNumberFormat="1" applyFont="1"/>
    <xf numFmtId="14" fontId="4" fillId="0" borderId="0" xfId="0" applyNumberFormat="1" applyFont="1" applyAlignment="1">
      <alignment horizontal="centerContinuous"/>
    </xf>
    <xf numFmtId="44" fontId="5" fillId="0" borderId="0" xfId="0" applyNumberFormat="1" applyFont="1" applyAlignment="1">
      <alignment horizontal="center"/>
    </xf>
    <xf numFmtId="166" fontId="4" fillId="0" borderId="0" xfId="0" applyNumberFormat="1" applyFont="1"/>
    <xf numFmtId="0" fontId="5" fillId="0" borderId="0" xfId="10" applyFont="1"/>
    <xf numFmtId="170" fontId="5" fillId="0" borderId="0" xfId="10" applyNumberFormat="1" applyFont="1"/>
    <xf numFmtId="4" fontId="5" fillId="0" borderId="0" xfId="0" applyNumberFormat="1" applyFont="1" applyFill="1"/>
    <xf numFmtId="169" fontId="5" fillId="0" borderId="0" xfId="0" applyNumberFormat="1" applyFont="1" applyFill="1"/>
    <xf numFmtId="170" fontId="5" fillId="0" borderId="0" xfId="0" applyNumberFormat="1" applyFont="1" applyFill="1" applyBorder="1"/>
    <xf numFmtId="0" fontId="5" fillId="2" borderId="0" xfId="0" applyFont="1" applyFill="1"/>
    <xf numFmtId="164" fontId="5" fillId="2" borderId="0" xfId="1" applyFont="1" applyFill="1"/>
    <xf numFmtId="0" fontId="11" fillId="0" borderId="0" xfId="0" applyFont="1"/>
    <xf numFmtId="0" fontId="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5" fontId="4" fillId="0" borderId="0" xfId="0" applyNumberFormat="1" applyFont="1"/>
    <xf numFmtId="172" fontId="5" fillId="2" borderId="0" xfId="0" applyNumberFormat="1" applyFont="1" applyFill="1"/>
    <xf numFmtId="172" fontId="4" fillId="0" borderId="0" xfId="0" applyNumberFormat="1" applyFont="1" applyFill="1"/>
    <xf numFmtId="15" fontId="4" fillId="0" borderId="3" xfId="0" applyNumberFormat="1" applyFont="1" applyBorder="1"/>
    <xf numFmtId="172" fontId="4" fillId="0" borderId="3" xfId="0" applyNumberFormat="1" applyFont="1" applyFill="1" applyBorder="1"/>
    <xf numFmtId="0" fontId="4" fillId="0" borderId="3" xfId="0" applyFont="1" applyBorder="1" applyAlignment="1">
      <alignment horizontal="left"/>
    </xf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172" fontId="12" fillId="0" borderId="0" xfId="0" applyNumberFormat="1" applyFont="1" applyFill="1"/>
    <xf numFmtId="0" fontId="5" fillId="2" borderId="0" xfId="0" applyFont="1" applyFill="1" applyAlignment="1">
      <alignment horizontal="left"/>
    </xf>
    <xf numFmtId="171" fontId="5" fillId="0" borderId="0" xfId="0" applyNumberFormat="1" applyFont="1"/>
    <xf numFmtId="164" fontId="4" fillId="0" borderId="4" xfId="1" applyFont="1" applyBorder="1"/>
    <xf numFmtId="15" fontId="12" fillId="0" borderId="0" xfId="5" applyNumberFormat="1" applyFont="1"/>
    <xf numFmtId="14" fontId="5" fillId="0" borderId="0" xfId="0" applyNumberFormat="1" applyFont="1" applyAlignment="1">
      <alignment horizontal="left"/>
    </xf>
    <xf numFmtId="14" fontId="5" fillId="2" borderId="0" xfId="0" applyNumberFormat="1" applyFont="1" applyFill="1" applyAlignment="1">
      <alignment horizontal="left"/>
    </xf>
    <xf numFmtId="0" fontId="10" fillId="2" borderId="0" xfId="5" applyFont="1" applyFill="1"/>
    <xf numFmtId="164" fontId="5" fillId="0" borderId="0" xfId="1" applyFont="1" applyFill="1" applyAlignment="1">
      <alignment horizontal="center"/>
    </xf>
    <xf numFmtId="164" fontId="4" fillId="0" borderId="4" xfId="1" applyFont="1" applyFill="1" applyBorder="1"/>
    <xf numFmtId="164" fontId="10" fillId="2" borderId="0" xfId="1" applyFont="1" applyFill="1"/>
    <xf numFmtId="164" fontId="5" fillId="0" borderId="0" xfId="1" applyFont="1" applyBorder="1"/>
    <xf numFmtId="164" fontId="5" fillId="0" borderId="0" xfId="1" applyFont="1" applyBorder="1" applyAlignment="1">
      <alignment horizontal="center"/>
    </xf>
    <xf numFmtId="164" fontId="5" fillId="0" borderId="0" xfId="1" applyFont="1" applyFill="1"/>
    <xf numFmtId="164" fontId="5" fillId="0" borderId="0" xfId="1" applyFont="1" applyFill="1" applyBorder="1" applyAlignment="1">
      <alignment horizontal="center"/>
    </xf>
    <xf numFmtId="14" fontId="5" fillId="0" borderId="0" xfId="0" applyNumberFormat="1" applyFont="1" applyAlignment="1">
      <alignment horizontal="centerContinuous"/>
    </xf>
    <xf numFmtId="15" fontId="4" fillId="0" borderId="0" xfId="0" applyNumberFormat="1" applyFont="1" applyAlignment="1">
      <alignment horizontal="centerContinuous"/>
    </xf>
    <xf numFmtId="9" fontId="5" fillId="2" borderId="0" xfId="2" applyFont="1" applyFill="1" applyAlignment="1">
      <alignment horizontal="center" vertical="center"/>
    </xf>
    <xf numFmtId="9" fontId="5" fillId="0" borderId="0" xfId="2" applyFont="1" applyFill="1" applyAlignment="1">
      <alignment horizontal="center" vertical="center"/>
    </xf>
    <xf numFmtId="9" fontId="5" fillId="0" borderId="0" xfId="2" applyFont="1" applyFill="1" applyAlignment="1">
      <alignment horizontal="center"/>
    </xf>
    <xf numFmtId="164" fontId="5" fillId="0" borderId="2" xfId="1" applyFont="1" applyBorder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4" fontId="4" fillId="0" borderId="2" xfId="1" applyFont="1" applyBorder="1"/>
    <xf numFmtId="9" fontId="5" fillId="0" borderId="0" xfId="2" applyFont="1" applyAlignment="1">
      <alignment horizontal="center"/>
    </xf>
    <xf numFmtId="9" fontId="5" fillId="0" borderId="0" xfId="2" applyFont="1" applyAlignment="1">
      <alignment horizontal="center" vertical="center"/>
    </xf>
    <xf numFmtId="0" fontId="14" fillId="4" borderId="0" xfId="10" applyFont="1" applyFill="1"/>
    <xf numFmtId="0" fontId="15" fillId="4" borderId="0" xfId="10" applyFont="1" applyFill="1"/>
    <xf numFmtId="0" fontId="15" fillId="4" borderId="0" xfId="0" applyFont="1" applyFill="1"/>
    <xf numFmtId="0" fontId="14" fillId="4" borderId="0" xfId="10" applyFont="1" applyFill="1" applyAlignment="1">
      <alignment horizontal="left"/>
    </xf>
    <xf numFmtId="0" fontId="14" fillId="4" borderId="0" xfId="10" applyNumberFormat="1" applyFont="1" applyFill="1" applyAlignment="1">
      <alignment horizontal="left"/>
    </xf>
    <xf numFmtId="170" fontId="15" fillId="4" borderId="0" xfId="10" applyNumberFormat="1" applyFont="1" applyFill="1"/>
    <xf numFmtId="0" fontId="12" fillId="0" borderId="0" xfId="10" applyFont="1" applyFill="1"/>
    <xf numFmtId="0" fontId="12" fillId="0" borderId="0" xfId="10" applyFont="1" applyFill="1" applyAlignment="1">
      <alignment horizontal="center" vertical="center"/>
    </xf>
    <xf numFmtId="0" fontId="13" fillId="0" borderId="0" xfId="0" applyFont="1"/>
    <xf numFmtId="0" fontId="12" fillId="0" borderId="0" xfId="0" applyFont="1"/>
    <xf numFmtId="43" fontId="12" fillId="0" borderId="0" xfId="0" applyNumberFormat="1" applyFont="1"/>
    <xf numFmtId="173" fontId="4" fillId="0" borderId="0" xfId="0" applyNumberFormat="1" applyFont="1" applyAlignment="1">
      <alignment horizontal="centerContinuous"/>
    </xf>
    <xf numFmtId="14" fontId="5" fillId="0" borderId="3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 indent="1"/>
    </xf>
    <xf numFmtId="0" fontId="5" fillId="0" borderId="0" xfId="0" applyNumberFormat="1" applyFont="1" applyFill="1" applyAlignment="1">
      <alignment horizontal="left" indent="1"/>
    </xf>
    <xf numFmtId="164" fontId="4" fillId="0" borderId="0" xfId="1" applyFont="1" applyBorder="1"/>
    <xf numFmtId="0" fontId="5" fillId="0" borderId="0" xfId="0" applyFont="1" applyAlignment="1">
      <alignment horizontal="left" indent="1"/>
    </xf>
    <xf numFmtId="164" fontId="5" fillId="0" borderId="0" xfId="1" applyFont="1" applyFill="1" applyBorder="1"/>
    <xf numFmtId="164" fontId="5" fillId="2" borderId="0" xfId="1" applyFont="1" applyFill="1" applyBorder="1"/>
    <xf numFmtId="164" fontId="4" fillId="0" borderId="5" xfId="1" applyFont="1" applyBorder="1"/>
    <xf numFmtId="0" fontId="11" fillId="0" borderId="0" xfId="0" applyFont="1" applyAlignment="1">
      <alignment horizontal="left" indent="1"/>
    </xf>
    <xf numFmtId="0" fontId="5" fillId="0" borderId="0" xfId="5" applyFont="1" applyAlignment="1">
      <alignment horizontal="left" indent="1"/>
    </xf>
    <xf numFmtId="170" fontId="5" fillId="0" borderId="3" xfId="0" applyNumberFormat="1" applyFont="1" applyBorder="1"/>
    <xf numFmtId="164" fontId="4" fillId="0" borderId="0" xfId="1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64" fontId="11" fillId="0" borderId="0" xfId="1" applyFont="1" applyBorder="1" applyAlignment="1">
      <alignment horizontal="center" vertical="center"/>
    </xf>
    <xf numFmtId="164" fontId="5" fillId="0" borderId="2" xfId="1" applyFont="1" applyFill="1" applyBorder="1"/>
    <xf numFmtId="164" fontId="4" fillId="5" borderId="4" xfId="1" applyFont="1" applyFill="1" applyBorder="1"/>
    <xf numFmtId="0" fontId="4" fillId="0" borderId="3" xfId="0" applyFont="1" applyBorder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0" xfId="0" applyNumberFormat="1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164" fontId="4" fillId="0" borderId="3" xfId="1" applyFont="1" applyBorder="1" applyAlignment="1">
      <alignment horizontal="left" vertical="center"/>
    </xf>
    <xf numFmtId="164" fontId="4" fillId="0" borderId="0" xfId="1" applyFont="1"/>
    <xf numFmtId="164" fontId="4" fillId="0" borderId="4" xfId="1" applyFont="1" applyBorder="1" applyAlignment="1">
      <alignment horizontal="center"/>
    </xf>
    <xf numFmtId="164" fontId="5" fillId="2" borderId="0" xfId="1" applyFont="1" applyFill="1" applyBorder="1" applyAlignment="1">
      <alignment horizontal="center"/>
    </xf>
    <xf numFmtId="164" fontId="5" fillId="0" borderId="5" xfId="1" applyFont="1" applyBorder="1" applyAlignment="1">
      <alignment horizontal="center"/>
    </xf>
    <xf numFmtId="168" fontId="5" fillId="0" borderId="0" xfId="2" applyNumberFormat="1" applyFont="1" applyAlignment="1">
      <alignment horizontal="center" vertical="center"/>
    </xf>
    <xf numFmtId="164" fontId="4" fillId="0" borderId="0" xfId="1" applyFont="1" applyAlignment="1">
      <alignment horizontal="center"/>
    </xf>
    <xf numFmtId="164" fontId="4" fillId="5" borderId="1" xfId="1" applyFont="1" applyFill="1" applyBorder="1"/>
    <xf numFmtId="164" fontId="4" fillId="2" borderId="4" xfId="1" applyFont="1" applyFill="1" applyBorder="1"/>
    <xf numFmtId="0" fontId="5" fillId="2" borderId="0" xfId="0" applyFont="1" applyFill="1" applyAlignment="1">
      <alignment horizontal="left" indent="1"/>
    </xf>
    <xf numFmtId="165" fontId="5" fillId="0" borderId="0" xfId="0" applyNumberFormat="1" applyFont="1" applyBorder="1" applyAlignment="1">
      <alignment horizontal="left"/>
    </xf>
    <xf numFmtId="164" fontId="4" fillId="0" borderId="0" xfId="1" applyFont="1" applyFill="1"/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164" fontId="12" fillId="0" borderId="4" xfId="1" applyFont="1" applyBorder="1" applyAlignment="1">
      <alignment horizontal="center"/>
    </xf>
    <xf numFmtId="0" fontId="12" fillId="0" borderId="0" xfId="0" applyFont="1" applyAlignment="1">
      <alignment horizontal="centerContinuous"/>
    </xf>
    <xf numFmtId="0" fontId="9" fillId="0" borderId="3" xfId="0" applyFont="1" applyBorder="1" applyAlignment="1">
      <alignment horizontal="centerContinuous"/>
    </xf>
    <xf numFmtId="0" fontId="4" fillId="0" borderId="3" xfId="0" applyFont="1" applyBorder="1" applyAlignment="1">
      <alignment horizontal="centerContinuous"/>
    </xf>
    <xf numFmtId="0" fontId="14" fillId="4" borderId="0" xfId="0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/>
    <xf numFmtId="164" fontId="5" fillId="0" borderId="0" xfId="1" applyFont="1" applyAlignment="1">
      <alignment horizontal="center"/>
    </xf>
    <xf numFmtId="164" fontId="12" fillId="0" borderId="4" xfId="1" applyFont="1" applyBorder="1"/>
    <xf numFmtId="168" fontId="4" fillId="2" borderId="0" xfId="6" applyNumberFormat="1" applyFont="1" applyFill="1"/>
    <xf numFmtId="164" fontId="4" fillId="0" borderId="0" xfId="1" applyFont="1" applyFill="1" applyBorder="1"/>
    <xf numFmtId="164" fontId="5" fillId="0" borderId="4" xfId="1" applyFont="1" applyBorder="1"/>
    <xf numFmtId="164" fontId="5" fillId="0" borderId="3" xfId="1" applyFont="1" applyBorder="1"/>
    <xf numFmtId="164" fontId="5" fillId="0" borderId="3" xfId="1" applyFont="1" applyFill="1" applyBorder="1"/>
    <xf numFmtId="164" fontId="4" fillId="0" borderId="5" xfId="1" applyFont="1" applyFill="1" applyBorder="1"/>
    <xf numFmtId="43" fontId="5" fillId="0" borderId="0" xfId="0" applyNumberFormat="1" applyFont="1"/>
    <xf numFmtId="164" fontId="5" fillId="2" borderId="0" xfId="1" applyFont="1" applyFill="1" applyAlignment="1">
      <alignment horizontal="center"/>
    </xf>
    <xf numFmtId="165" fontId="4" fillId="0" borderId="0" xfId="0" applyNumberFormat="1" applyFont="1" applyBorder="1" applyAlignment="1">
      <alignment horizontal="center" vertical="center"/>
    </xf>
    <xf numFmtId="173" fontId="4" fillId="0" borderId="0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10" fontId="4" fillId="0" borderId="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10" fontId="5" fillId="0" borderId="0" xfId="2" applyNumberFormat="1" applyFont="1" applyFill="1" applyAlignment="1">
      <alignment horizontal="center"/>
    </xf>
    <xf numFmtId="10" fontId="5" fillId="0" borderId="0" xfId="2" applyNumberFormat="1" applyFont="1" applyFill="1" applyAlignment="1">
      <alignment horizontal="center" vertical="center"/>
    </xf>
    <xf numFmtId="10" fontId="5" fillId="0" borderId="0" xfId="2" applyNumberFormat="1" applyFont="1" applyAlignment="1">
      <alignment horizontal="center"/>
    </xf>
    <xf numFmtId="10" fontId="5" fillId="0" borderId="0" xfId="2" applyNumberFormat="1" applyFont="1" applyAlignment="1">
      <alignment horizontal="center" vertical="center"/>
    </xf>
    <xf numFmtId="0" fontId="4" fillId="0" borderId="0" xfId="10" applyFont="1"/>
    <xf numFmtId="0" fontId="7" fillId="0" borderId="0" xfId="0" applyFont="1" applyAlignment="1">
      <alignment horizontal="left" indent="1"/>
    </xf>
    <xf numFmtId="0" fontId="5" fillId="2" borderId="0" xfId="0" applyFont="1" applyFill="1" applyAlignment="1">
      <alignment horizontal="right"/>
    </xf>
    <xf numFmtId="172" fontId="5" fillId="2" borderId="0" xfId="0" applyNumberFormat="1" applyFont="1" applyFill="1" applyAlignment="1">
      <alignment horizontal="right"/>
    </xf>
    <xf numFmtId="0" fontId="5" fillId="0" borderId="0" xfId="0" applyFont="1" applyAlignment="1">
      <alignment horizontal="right"/>
    </xf>
    <xf numFmtId="164" fontId="5" fillId="2" borderId="0" xfId="1" applyFont="1" applyFill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2" fillId="0" borderId="0" xfId="0" applyFont="1" applyAlignment="1">
      <alignment horizontal="left"/>
    </xf>
    <xf numFmtId="164" fontId="4" fillId="0" borderId="3" xfId="1" applyFont="1" applyBorder="1" applyAlignment="1">
      <alignment horizontal="center"/>
    </xf>
    <xf numFmtId="164" fontId="4" fillId="0" borderId="4" xfId="0" applyNumberFormat="1" applyFont="1" applyBorder="1"/>
    <xf numFmtId="0" fontId="5" fillId="3" borderId="0" xfId="0" quotePrefix="1" applyFont="1" applyFill="1"/>
    <xf numFmtId="0" fontId="5" fillId="3" borderId="0" xfId="0" applyFont="1" applyFill="1"/>
    <xf numFmtId="166" fontId="12" fillId="0" borderId="0" xfId="0" applyNumberFormat="1" applyFont="1"/>
    <xf numFmtId="44" fontId="12" fillId="0" borderId="0" xfId="0" applyNumberFormat="1" applyFont="1" applyAlignment="1">
      <alignment horizontal="center"/>
    </xf>
    <xf numFmtId="14" fontId="14" fillId="4" borderId="8" xfId="0" applyNumberFormat="1" applyFont="1" applyFill="1" applyBorder="1" applyAlignment="1"/>
    <xf numFmtId="14" fontId="14" fillId="4" borderId="9" xfId="0" applyNumberFormat="1" applyFont="1" applyFill="1" applyBorder="1" applyAlignment="1"/>
    <xf numFmtId="49" fontId="4" fillId="0" borderId="8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>
      <alignment horizontal="center"/>
    </xf>
    <xf numFmtId="0" fontId="4" fillId="0" borderId="8" xfId="0" applyFont="1" applyFill="1" applyBorder="1"/>
    <xf numFmtId="0" fontId="4" fillId="0" borderId="9" xfId="0" applyFont="1" applyFill="1" applyBorder="1"/>
    <xf numFmtId="164" fontId="5" fillId="0" borderId="8" xfId="1" applyFont="1" applyFill="1" applyBorder="1" applyAlignment="1">
      <alignment horizontal="center"/>
    </xf>
    <xf numFmtId="168" fontId="5" fillId="0" borderId="9" xfId="0" applyNumberFormat="1" applyFont="1" applyFill="1" applyBorder="1"/>
    <xf numFmtId="170" fontId="5" fillId="0" borderId="8" xfId="0" applyNumberFormat="1" applyFont="1" applyFill="1" applyBorder="1" applyAlignment="1">
      <alignment horizontal="center"/>
    </xf>
    <xf numFmtId="10" fontId="5" fillId="0" borderId="9" xfId="2" applyNumberFormat="1" applyFont="1" applyFill="1" applyBorder="1"/>
    <xf numFmtId="0" fontId="14" fillId="4" borderId="6" xfId="0" applyFont="1" applyFill="1" applyBorder="1"/>
    <xf numFmtId="0" fontId="14" fillId="4" borderId="2" xfId="0" applyFont="1" applyFill="1" applyBorder="1"/>
    <xf numFmtId="0" fontId="14" fillId="4" borderId="7" xfId="0" applyFont="1" applyFill="1" applyBorder="1" applyAlignment="1">
      <alignment horizontal="center"/>
    </xf>
    <xf numFmtId="0" fontId="14" fillId="4" borderId="8" xfId="0" applyFont="1" applyFill="1" applyBorder="1"/>
    <xf numFmtId="0" fontId="14" fillId="4" borderId="0" xfId="0" applyFont="1" applyFill="1" applyBorder="1"/>
    <xf numFmtId="0" fontId="14" fillId="4" borderId="9" xfId="0" applyFont="1" applyFill="1" applyBorder="1" applyAlignment="1">
      <alignment horizontal="center"/>
    </xf>
    <xf numFmtId="0" fontId="4" fillId="0" borderId="0" xfId="0" applyFont="1" applyFill="1" applyBorder="1"/>
    <xf numFmtId="0" fontId="4" fillId="0" borderId="9" xfId="0" applyFont="1" applyFill="1" applyBorder="1" applyAlignment="1">
      <alignment horizontal="center"/>
    </xf>
    <xf numFmtId="0" fontId="5" fillId="0" borderId="8" xfId="0" applyFont="1" applyFill="1" applyBorder="1"/>
    <xf numFmtId="0" fontId="5" fillId="0" borderId="0" xfId="0" applyFont="1" applyFill="1" applyBorder="1"/>
    <xf numFmtId="0" fontId="5" fillId="0" borderId="9" xfId="0" applyFont="1" applyFill="1" applyBorder="1" applyAlignment="1">
      <alignment horizontal="center"/>
    </xf>
    <xf numFmtId="0" fontId="12" fillId="0" borderId="10" xfId="0" applyFont="1" applyFill="1" applyBorder="1"/>
    <xf numFmtId="0" fontId="12" fillId="0" borderId="12" xfId="0" applyFont="1" applyFill="1" applyBorder="1"/>
    <xf numFmtId="0" fontId="12" fillId="0" borderId="11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8" xfId="0" applyFont="1" applyBorder="1"/>
    <xf numFmtId="0" fontId="4" fillId="0" borderId="9" xfId="0" applyFont="1" applyBorder="1"/>
    <xf numFmtId="164" fontId="5" fillId="0" borderId="8" xfId="1" applyFont="1" applyFill="1" applyBorder="1"/>
    <xf numFmtId="164" fontId="5" fillId="0" borderId="9" xfId="1" applyFont="1" applyBorder="1"/>
    <xf numFmtId="164" fontId="5" fillId="0" borderId="8" xfId="1" applyFont="1" applyBorder="1"/>
    <xf numFmtId="0" fontId="14" fillId="4" borderId="0" xfId="0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9" fontId="14" fillId="4" borderId="9" xfId="0" applyNumberFormat="1" applyFont="1" applyFill="1" applyBorder="1" applyAlignment="1">
      <alignment horizontal="center" vertical="center"/>
    </xf>
    <xf numFmtId="164" fontId="5" fillId="0" borderId="9" xfId="1" applyFont="1" applyFill="1" applyBorder="1"/>
    <xf numFmtId="164" fontId="12" fillId="0" borderId="14" xfId="1" applyFont="1" applyFill="1" applyBorder="1" applyAlignment="1">
      <alignment horizontal="center"/>
    </xf>
    <xf numFmtId="168" fontId="12" fillId="0" borderId="15" xfId="0" applyNumberFormat="1" applyFont="1" applyFill="1" applyBorder="1"/>
    <xf numFmtId="164" fontId="12" fillId="0" borderId="14" xfId="1" applyFont="1" applyBorder="1"/>
    <xf numFmtId="164" fontId="12" fillId="0" borderId="15" xfId="1" applyFont="1" applyBorder="1"/>
    <xf numFmtId="9" fontId="14" fillId="4" borderId="8" xfId="0" applyNumberFormat="1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Continuous"/>
    </xf>
    <xf numFmtId="0" fontId="15" fillId="4" borderId="7" xfId="0" applyFont="1" applyFill="1" applyBorder="1" applyAlignment="1">
      <alignment horizontal="centerContinuous"/>
    </xf>
    <xf numFmtId="0" fontId="4" fillId="0" borderId="9" xfId="0" applyFont="1" applyBorder="1" applyAlignment="1">
      <alignment horizontal="center"/>
    </xf>
    <xf numFmtId="0" fontId="5" fillId="0" borderId="9" xfId="0" applyFont="1" applyBorder="1"/>
    <xf numFmtId="168" fontId="5" fillId="0" borderId="9" xfId="0" applyNumberFormat="1" applyFont="1" applyBorder="1"/>
    <xf numFmtId="168" fontId="12" fillId="0" borderId="15" xfId="0" applyNumberFormat="1" applyFont="1" applyBorder="1"/>
    <xf numFmtId="164" fontId="5" fillId="0" borderId="9" xfId="1" applyFont="1" applyFill="1" applyBorder="1" applyAlignment="1">
      <alignment horizontal="center"/>
    </xf>
    <xf numFmtId="164" fontId="5" fillId="0" borderId="12" xfId="1" applyFont="1" applyBorder="1"/>
    <xf numFmtId="164" fontId="5" fillId="0" borderId="11" xfId="1" applyFont="1" applyBorder="1"/>
    <xf numFmtId="0" fontId="14" fillId="4" borderId="16" xfId="0" applyFont="1" applyFill="1" applyBorder="1" applyAlignment="1">
      <alignment horizontal="center"/>
    </xf>
    <xf numFmtId="167" fontId="14" fillId="4" borderId="17" xfId="0" applyNumberFormat="1" applyFont="1" applyFill="1" applyBorder="1" applyAlignment="1">
      <alignment horizontal="center"/>
    </xf>
    <xf numFmtId="49" fontId="4" fillId="0" borderId="17" xfId="0" applyNumberFormat="1" applyFont="1" applyBorder="1" applyAlignment="1">
      <alignment horizontal="center"/>
    </xf>
    <xf numFmtId="164" fontId="5" fillId="0" borderId="17" xfId="1" applyFont="1" applyFill="1" applyBorder="1" applyAlignment="1">
      <alignment horizontal="center"/>
    </xf>
    <xf numFmtId="164" fontId="12" fillId="0" borderId="18" xfId="1" applyFont="1" applyBorder="1"/>
    <xf numFmtId="164" fontId="5" fillId="0" borderId="19" xfId="1" applyFont="1" applyBorder="1"/>
    <xf numFmtId="164" fontId="5" fillId="0" borderId="13" xfId="1" applyFont="1" applyFill="1" applyBorder="1"/>
    <xf numFmtId="164" fontId="5" fillId="0" borderId="5" xfId="1" applyFont="1" applyFill="1" applyBorder="1"/>
    <xf numFmtId="164" fontId="5" fillId="0" borderId="5" xfId="1" applyFont="1" applyFill="1" applyBorder="1" applyAlignment="1">
      <alignment horizontal="center"/>
    </xf>
    <xf numFmtId="164" fontId="5" fillId="0" borderId="10" xfId="1" applyFont="1" applyFill="1" applyBorder="1"/>
    <xf numFmtId="164" fontId="5" fillId="0" borderId="11" xfId="1" applyFont="1" applyFill="1" applyBorder="1"/>
    <xf numFmtId="164" fontId="5" fillId="0" borderId="10" xfId="1" applyFont="1" applyBorder="1"/>
    <xf numFmtId="0" fontId="5" fillId="0" borderId="3" xfId="0" applyFont="1" applyBorder="1" applyAlignment="1">
      <alignment horizontal="centerContinuous"/>
    </xf>
    <xf numFmtId="172" fontId="18" fillId="0" borderId="0" xfId="0" applyNumberFormat="1" applyFont="1" applyFill="1"/>
    <xf numFmtId="9" fontId="5" fillId="2" borderId="0" xfId="0" applyNumberFormat="1" applyFont="1" applyFill="1" applyAlignment="1">
      <alignment horizontal="center" vertical="center"/>
    </xf>
    <xf numFmtId="164" fontId="4" fillId="0" borderId="9" xfId="0" applyNumberFormat="1" applyFont="1" applyFill="1" applyBorder="1"/>
    <xf numFmtId="164" fontId="4" fillId="0" borderId="2" xfId="1" applyFont="1" applyFill="1" applyBorder="1"/>
    <xf numFmtId="0" fontId="19" fillId="0" borderId="0" xfId="11" applyAlignment="1">
      <alignment horizontal="center" vertical="center"/>
    </xf>
    <xf numFmtId="0" fontId="19" fillId="0" borderId="0" xfId="11" applyNumberFormat="1" applyAlignment="1">
      <alignment horizontal="center" vertical="center"/>
    </xf>
    <xf numFmtId="0" fontId="4" fillId="0" borderId="0" xfId="0" applyFont="1" applyAlignment="1">
      <alignment horizontal="center"/>
    </xf>
    <xf numFmtId="43" fontId="5" fillId="0" borderId="0" xfId="0" applyNumberFormat="1" applyFont="1" applyBorder="1"/>
    <xf numFmtId="164" fontId="5" fillId="0" borderId="0" xfId="0" applyNumberFormat="1" applyFont="1"/>
    <xf numFmtId="43" fontId="5" fillId="0" borderId="0" xfId="0" applyNumberFormat="1" applyFont="1" applyAlignment="1">
      <alignment horizontal="center"/>
    </xf>
    <xf numFmtId="164" fontId="5" fillId="6" borderId="0" xfId="1" applyFont="1" applyFill="1" applyBorder="1"/>
    <xf numFmtId="168" fontId="5" fillId="0" borderId="0" xfId="2" applyNumberFormat="1" applyFont="1"/>
    <xf numFmtId="9" fontId="14" fillId="4" borderId="0" xfId="0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43" fontId="5" fillId="0" borderId="0" xfId="0" applyNumberFormat="1" applyFont="1" applyFill="1"/>
    <xf numFmtId="168" fontId="12" fillId="0" borderId="4" xfId="2" applyNumberFormat="1" applyFont="1" applyBorder="1"/>
    <xf numFmtId="164" fontId="5" fillId="6" borderId="0" xfId="1" applyFont="1" applyFill="1"/>
    <xf numFmtId="0" fontId="5" fillId="0" borderId="0" xfId="0" applyFont="1" applyFill="1" applyAlignment="1">
      <alignment horizontal="left" indent="1"/>
    </xf>
    <xf numFmtId="164" fontId="4" fillId="0" borderId="0" xfId="1" applyFont="1" applyFill="1" applyAlignment="1">
      <alignment horizontal="center"/>
    </xf>
    <xf numFmtId="0" fontId="5" fillId="0" borderId="0" xfId="0" applyNumberFormat="1" applyFont="1" applyAlignment="1">
      <alignment horizontal="left"/>
    </xf>
    <xf numFmtId="40" fontId="21" fillId="7" borderId="0" xfId="13" applyNumberFormat="1" applyFont="1" applyFill="1"/>
    <xf numFmtId="15" fontId="21" fillId="8" borderId="0" xfId="13" applyNumberFormat="1" applyFont="1" applyFill="1"/>
    <xf numFmtId="40" fontId="21" fillId="7" borderId="0" xfId="13" quotePrefix="1" applyNumberFormat="1" applyFont="1" applyFill="1"/>
    <xf numFmtId="0" fontId="21" fillId="7" borderId="0" xfId="13" quotePrefix="1" applyNumberFormat="1" applyFont="1" applyFill="1" applyAlignment="1">
      <alignment horizontal="center"/>
    </xf>
    <xf numFmtId="40" fontId="21" fillId="7" borderId="0" xfId="13" applyNumberFormat="1" applyFont="1" applyFill="1" applyAlignment="1">
      <alignment horizontal="center"/>
    </xf>
    <xf numFmtId="40" fontId="21" fillId="7" borderId="0" xfId="13" quotePrefix="1" applyNumberFormat="1" applyFont="1" applyFill="1" applyAlignment="1">
      <alignment horizontal="center"/>
    </xf>
    <xf numFmtId="40" fontId="20" fillId="7" borderId="0" xfId="13" applyNumberFormat="1" applyFill="1"/>
    <xf numFmtId="40" fontId="20" fillId="8" borderId="0" xfId="13" applyNumberFormat="1" applyFill="1"/>
    <xf numFmtId="40" fontId="20" fillId="7" borderId="0" xfId="13" applyNumberFormat="1" applyFont="1" applyFill="1"/>
    <xf numFmtId="40" fontId="20" fillId="9" borderId="0" xfId="13" applyNumberFormat="1" applyFont="1" applyFill="1"/>
    <xf numFmtId="40" fontId="20" fillId="9" borderId="0" xfId="13" applyNumberFormat="1" applyFill="1"/>
    <xf numFmtId="40" fontId="20" fillId="7" borderId="20" xfId="13" applyNumberFormat="1" applyFill="1" applyBorder="1"/>
    <xf numFmtId="40" fontId="20" fillId="7" borderId="21" xfId="13" applyNumberFormat="1" applyFill="1" applyBorder="1" applyAlignment="1">
      <alignment horizontal="center"/>
    </xf>
    <xf numFmtId="40" fontId="20" fillId="7" borderId="22" xfId="13" applyNumberFormat="1" applyFill="1" applyBorder="1" applyAlignment="1">
      <alignment horizontal="center"/>
    </xf>
    <xf numFmtId="40" fontId="20" fillId="7" borderId="23" xfId="13" applyNumberFormat="1" applyFill="1" applyBorder="1"/>
    <xf numFmtId="38" fontId="20" fillId="7" borderId="17" xfId="13" applyNumberFormat="1" applyFill="1" applyBorder="1" applyAlignment="1">
      <alignment horizontal="center"/>
    </xf>
    <xf numFmtId="40" fontId="20" fillId="7" borderId="24" xfId="13" applyNumberFormat="1" applyFill="1" applyBorder="1" applyAlignment="1">
      <alignment horizontal="center"/>
    </xf>
    <xf numFmtId="40" fontId="22" fillId="7" borderId="25" xfId="13" applyNumberFormat="1" applyFont="1" applyFill="1" applyBorder="1" applyAlignment="1">
      <alignment horizontal="right"/>
    </xf>
    <xf numFmtId="40" fontId="22" fillId="7" borderId="26" xfId="13" applyNumberFormat="1" applyFont="1" applyFill="1" applyBorder="1" applyAlignment="1">
      <alignment horizontal="center"/>
    </xf>
    <xf numFmtId="40" fontId="22" fillId="7" borderId="27" xfId="13" applyNumberFormat="1" applyFont="1" applyFill="1" applyBorder="1" applyAlignment="1">
      <alignment horizontal="center"/>
    </xf>
    <xf numFmtId="40" fontId="20" fillId="7" borderId="28" xfId="13" applyNumberFormat="1" applyFill="1" applyBorder="1"/>
    <xf numFmtId="40" fontId="20" fillId="0" borderId="19" xfId="13" applyNumberFormat="1" applyFill="1" applyBorder="1"/>
    <xf numFmtId="40" fontId="20" fillId="10" borderId="29" xfId="13" applyNumberFormat="1" applyFill="1" applyBorder="1"/>
    <xf numFmtId="40" fontId="21" fillId="7" borderId="0" xfId="13" applyNumberFormat="1" applyFont="1" applyFill="1" applyBorder="1"/>
    <xf numFmtId="40" fontId="20" fillId="10" borderId="30" xfId="13" applyNumberFormat="1" applyFill="1" applyBorder="1"/>
    <xf numFmtId="40" fontId="20" fillId="10" borderId="31" xfId="13" applyNumberFormat="1" applyFill="1" applyBorder="1"/>
    <xf numFmtId="40" fontId="20" fillId="0" borderId="30" xfId="13" applyNumberFormat="1" applyFill="1" applyBorder="1"/>
    <xf numFmtId="40" fontId="20" fillId="7" borderId="18" xfId="13" applyNumberFormat="1" applyFill="1" applyBorder="1"/>
    <xf numFmtId="40" fontId="20" fillId="7" borderId="32" xfId="13" applyNumberFormat="1" applyFill="1" applyBorder="1"/>
    <xf numFmtId="40" fontId="21" fillId="7" borderId="25" xfId="13" applyNumberFormat="1" applyFont="1" applyFill="1" applyBorder="1"/>
    <xf numFmtId="40" fontId="21" fillId="10" borderId="26" xfId="13" applyNumberFormat="1" applyFont="1" applyFill="1" applyBorder="1"/>
    <xf numFmtId="40" fontId="21" fillId="10" borderId="27" xfId="13" applyNumberFormat="1" applyFont="1" applyFill="1" applyBorder="1"/>
    <xf numFmtId="40" fontId="20" fillId="7" borderId="33" xfId="13" applyNumberFormat="1" applyFill="1" applyBorder="1"/>
    <xf numFmtId="40" fontId="20" fillId="7" borderId="34" xfId="13" applyNumberFormat="1" applyFill="1" applyBorder="1"/>
    <xf numFmtId="40" fontId="20" fillId="7" borderId="30" xfId="13" applyNumberFormat="1" applyFill="1" applyBorder="1"/>
    <xf numFmtId="40" fontId="20" fillId="7" borderId="31" xfId="13" applyNumberFormat="1" applyFill="1" applyBorder="1"/>
    <xf numFmtId="40" fontId="20" fillId="7" borderId="23" xfId="13" applyNumberFormat="1" applyFont="1" applyFill="1" applyBorder="1"/>
    <xf numFmtId="40" fontId="20" fillId="10" borderId="16" xfId="13" applyNumberFormat="1" applyFill="1" applyBorder="1"/>
    <xf numFmtId="40" fontId="20" fillId="10" borderId="35" xfId="13" applyNumberFormat="1" applyFill="1" applyBorder="1"/>
    <xf numFmtId="40" fontId="21" fillId="7" borderId="36" xfId="13" applyNumberFormat="1" applyFont="1" applyFill="1" applyBorder="1"/>
    <xf numFmtId="40" fontId="21" fillId="10" borderId="17" xfId="13" applyNumberFormat="1" applyFont="1" applyFill="1" applyBorder="1"/>
    <xf numFmtId="40" fontId="21" fillId="10" borderId="24" xfId="13" applyNumberFormat="1" applyFont="1" applyFill="1" applyBorder="1"/>
    <xf numFmtId="40" fontId="20" fillId="7" borderId="37" xfId="13" applyNumberFormat="1" applyFill="1" applyBorder="1"/>
    <xf numFmtId="40" fontId="20" fillId="7" borderId="0" xfId="13" applyNumberFormat="1" applyFill="1" applyBorder="1"/>
    <xf numFmtId="40" fontId="21" fillId="7" borderId="20" xfId="13" applyNumberFormat="1" applyFont="1" applyFill="1" applyBorder="1"/>
    <xf numFmtId="40" fontId="21" fillId="7" borderId="23" xfId="13" applyNumberFormat="1" applyFont="1" applyFill="1" applyBorder="1"/>
    <xf numFmtId="38" fontId="20" fillId="7" borderId="24" xfId="13" applyNumberFormat="1" applyFill="1" applyBorder="1" applyAlignment="1">
      <alignment horizontal="center"/>
    </xf>
    <xf numFmtId="40" fontId="20" fillId="7" borderId="26" xfId="13" applyNumberFormat="1" applyFill="1" applyBorder="1" applyAlignment="1">
      <alignment horizontal="center"/>
    </xf>
    <xf numFmtId="40" fontId="20" fillId="7" borderId="27" xfId="13" applyNumberFormat="1" applyFill="1" applyBorder="1" applyAlignment="1">
      <alignment horizontal="center"/>
    </xf>
    <xf numFmtId="40" fontId="20" fillId="7" borderId="19" xfId="13" applyNumberFormat="1" applyFill="1" applyBorder="1"/>
    <xf numFmtId="14" fontId="20" fillId="0" borderId="30" xfId="13" applyNumberFormat="1" applyFill="1" applyBorder="1"/>
    <xf numFmtId="14" fontId="20" fillId="0" borderId="31" xfId="13" applyNumberFormat="1" applyFill="1" applyBorder="1"/>
    <xf numFmtId="40" fontId="20" fillId="10" borderId="18" xfId="13" applyNumberFormat="1" applyFill="1" applyBorder="1"/>
    <xf numFmtId="40" fontId="20" fillId="10" borderId="32" xfId="13" applyNumberFormat="1" applyFill="1" applyBorder="1"/>
    <xf numFmtId="40" fontId="20" fillId="10" borderId="19" xfId="13" applyNumberFormat="1" applyFill="1" applyBorder="1"/>
    <xf numFmtId="40" fontId="21" fillId="10" borderId="30" xfId="13" applyNumberFormat="1" applyFont="1" applyFill="1" applyBorder="1"/>
    <xf numFmtId="40" fontId="21" fillId="10" borderId="31" xfId="13" applyNumberFormat="1" applyFont="1" applyFill="1" applyBorder="1"/>
    <xf numFmtId="40" fontId="20" fillId="0" borderId="31" xfId="13" applyNumberFormat="1" applyFill="1" applyBorder="1"/>
    <xf numFmtId="40" fontId="20" fillId="10" borderId="33" xfId="13" applyNumberFormat="1" applyFill="1" applyBorder="1"/>
    <xf numFmtId="40" fontId="20" fillId="10" borderId="34" xfId="13" applyNumberFormat="1" applyFill="1" applyBorder="1"/>
    <xf numFmtId="40" fontId="20" fillId="7" borderId="29" xfId="13" applyNumberFormat="1" applyFill="1" applyBorder="1"/>
    <xf numFmtId="40" fontId="21" fillId="10" borderId="19" xfId="13" applyNumberFormat="1" applyFont="1" applyFill="1" applyBorder="1"/>
    <xf numFmtId="40" fontId="21" fillId="10" borderId="29" xfId="13" applyNumberFormat="1" applyFont="1" applyFill="1" applyBorder="1"/>
    <xf numFmtId="40" fontId="21" fillId="10" borderId="33" xfId="13" applyNumberFormat="1" applyFont="1" applyFill="1" applyBorder="1"/>
    <xf numFmtId="40" fontId="21" fillId="10" borderId="34" xfId="13" applyNumberFormat="1" applyFont="1" applyFill="1" applyBorder="1"/>
    <xf numFmtId="40" fontId="20" fillId="7" borderId="25" xfId="13" applyNumberFormat="1" applyFill="1" applyBorder="1"/>
    <xf numFmtId="10" fontId="20" fillId="10" borderId="0" xfId="13" applyNumberFormat="1" applyFill="1"/>
    <xf numFmtId="165" fontId="4" fillId="0" borderId="0" xfId="0" applyNumberFormat="1" applyFont="1" applyFill="1" applyBorder="1"/>
    <xf numFmtId="165" fontId="4" fillId="0" borderId="8" xfId="0" applyNumberFormat="1" applyFont="1" applyFill="1" applyBorder="1"/>
    <xf numFmtId="165" fontId="4" fillId="0" borderId="9" xfId="0" applyNumberFormat="1" applyFont="1" applyFill="1" applyBorder="1"/>
    <xf numFmtId="165" fontId="4" fillId="0" borderId="17" xfId="0" applyNumberFormat="1" applyFont="1" applyFill="1" applyBorder="1"/>
    <xf numFmtId="164" fontId="4" fillId="6" borderId="4" xfId="1" applyFont="1" applyFill="1" applyBorder="1"/>
    <xf numFmtId="0" fontId="14" fillId="4" borderId="2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164" fontId="4" fillId="0" borderId="17" xfId="1" applyFont="1" applyFill="1" applyBorder="1"/>
    <xf numFmtId="0" fontId="12" fillId="0" borderId="0" xfId="0" applyFont="1" applyAlignment="1">
      <alignment horizontal="center"/>
    </xf>
    <xf numFmtId="14" fontId="14" fillId="4" borderId="8" xfId="0" applyNumberFormat="1" applyFont="1" applyFill="1" applyBorder="1" applyAlignment="1">
      <alignment horizontal="center"/>
    </xf>
    <xf numFmtId="14" fontId="14" fillId="4" borderId="9" xfId="0" applyNumberFormat="1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4" fontId="14" fillId="4" borderId="6" xfId="0" applyNumberFormat="1" applyFont="1" applyFill="1" applyBorder="1" applyAlignment="1">
      <alignment horizontal="center"/>
    </xf>
    <xf numFmtId="14" fontId="14" fillId="4" borderId="7" xfId="0" applyNumberFormat="1" applyFont="1" applyFill="1" applyBorder="1" applyAlignment="1">
      <alignment horizontal="center"/>
    </xf>
    <xf numFmtId="0" fontId="14" fillId="4" borderId="6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15" fontId="4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73" fontId="4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wrapText="1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left" vertical="center"/>
    </xf>
    <xf numFmtId="164" fontId="4" fillId="0" borderId="0" xfId="1" applyFont="1" applyBorder="1" applyAlignment="1">
      <alignment horizontal="center" vertical="top"/>
    </xf>
    <xf numFmtId="0" fontId="4" fillId="0" borderId="0" xfId="0" applyFont="1" applyBorder="1" applyAlignment="1">
      <alignment horizontal="center" wrapText="1"/>
    </xf>
    <xf numFmtId="173" fontId="5" fillId="0" borderId="0" xfId="0" applyNumberFormat="1" applyFont="1" applyAlignment="1">
      <alignment horizontal="center"/>
    </xf>
  </cellXfs>
  <cellStyles count="14">
    <cellStyle name="Comma" xfId="1" builtinId="3"/>
    <cellStyle name="Comma 2" xfId="8" xr:uid="{00000000-0005-0000-0000-000001000000}"/>
    <cellStyle name="Currency 2" xfId="9" xr:uid="{00000000-0005-0000-0000-000002000000}"/>
    <cellStyle name="Hyperlink" xfId="11" builtinId="8"/>
    <cellStyle name="Normal" xfId="0" builtinId="0"/>
    <cellStyle name="Normal 2" xfId="3" xr:uid="{00000000-0005-0000-0000-000005000000}"/>
    <cellStyle name="Normal 3" xfId="5" xr:uid="{00000000-0005-0000-0000-000006000000}"/>
    <cellStyle name="Normal 4" xfId="7" xr:uid="{00000000-0005-0000-0000-000007000000}"/>
    <cellStyle name="Normal 5" xfId="10" xr:uid="{00000000-0005-0000-0000-000008000000}"/>
    <cellStyle name="Normal 5 2" xfId="13" xr:uid="{8F6A6809-E487-4D03-8372-F753D1BB7F64}"/>
    <cellStyle name="Normal 59" xfId="12" xr:uid="{25851831-9E49-419E-B49B-DD58807CE173}"/>
    <cellStyle name="Percent" xfId="2" builtinId="5"/>
    <cellStyle name="Percent 2" xfId="4" xr:uid="{00000000-0005-0000-0000-00000A000000}"/>
    <cellStyle name="Percent 2 2" xfId="6" xr:uid="{00000000-0005-0000-0000-00000B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0000"/>
      <rgbColor rgb="00804000"/>
      <rgbColor rgb="00000000"/>
      <rgbColor rgb="0000008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CCFF"/>
      <color rgb="FFFFFF99"/>
      <color rgb="FF0000CC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35</xdr:row>
      <xdr:rowOff>0</xdr:rowOff>
    </xdr:from>
    <xdr:to>
      <xdr:col>5</xdr:col>
      <xdr:colOff>236220</xdr:colOff>
      <xdr:row>39</xdr:row>
      <xdr:rowOff>121920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5852160" y="4145280"/>
          <a:ext cx="236220" cy="64008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5</xdr:col>
      <xdr:colOff>7620</xdr:colOff>
      <xdr:row>43</xdr:row>
      <xdr:rowOff>7620</xdr:rowOff>
    </xdr:from>
    <xdr:to>
      <xdr:col>5</xdr:col>
      <xdr:colOff>190500</xdr:colOff>
      <xdr:row>51</xdr:row>
      <xdr:rowOff>133350</xdr:rowOff>
    </xdr:to>
    <xdr:sp macro="" textlink="">
      <xdr:nvSpPr>
        <xdr:cNvPr id="3" name="Right Brac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5703570" y="6151245"/>
          <a:ext cx="182880" cy="126873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xdr:twoCellAnchor>
    <xdr:from>
      <xdr:col>5</xdr:col>
      <xdr:colOff>7620</xdr:colOff>
      <xdr:row>53</xdr:row>
      <xdr:rowOff>7620</xdr:rowOff>
    </xdr:from>
    <xdr:to>
      <xdr:col>5</xdr:col>
      <xdr:colOff>228600</xdr:colOff>
      <xdr:row>56</xdr:row>
      <xdr:rowOff>28575</xdr:rowOff>
    </xdr:to>
    <xdr:sp macro="" textlink="">
      <xdr:nvSpPr>
        <xdr:cNvPr id="4" name="Right Brac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5703570" y="7579995"/>
          <a:ext cx="220980" cy="44958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Documents%20and%20Settings\dcoyne\Local%20Settings\Temporary%20Internet%20Files\OLK141\Branch%20S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Investments\Current\Steel%20Line\Acquisitions\Windsor\Accounting\Old\Datapack1609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counts%20-%20Partner%20entities\PLM\Oak%20Pension%20Fund\01.%20Annual%20Compliance\2020\Accounts\Oak%20Pension%20Fund%20-%20Working%20Papers%20-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Users\yko\Yali%20work%20files\(2)%20STL%20EOM%20Reports%20(Working)\(1)%20MIRAGE\Mirage%20EOM%20Consol\200904%20-%20Mirage%20Monthly%20Reporting%20Pack%20-%20Apr09%20(final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Accounts\Accounts%20-%20CCPH\Qtr,%20Half%20&amp;%20Yearly%20Accounts\2007\Crescent%20Valua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Users\ktranter\AppData\Local\Microsoft\Windows\Temporary%20Internet%20Files\Content.Outlook\EKZUXHXU\200905%20Steel%20Line%20Consolidated%20Board%20Pack%20-%20May0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Finance\(1)%20Board%20Packs\200812%20Dec08%20Pack\Dec08%20Consolidation%20Board%20Packs%20Mark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Accounts\Cashflowforecasts\Steel-Line%20Cash%20Flow\0905%20-%20CASHFLOW%20-%20STEEL-LI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Finance\(3)%20BUDGET%20200809\(0)%20Group%20Budget%20Consol\(1)%20Steel-Line%20Budget%20200809%20(plus%20Initiatives)%20(201108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WINDOWS\Temp\notesC4A9C8\DealTool%20-%20Financials%2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rsulakay\Downloads\AU-SYDFIL002\AdvisoryData\Advisory\Restricted\TS\Client\C-E\Crescent%20Capital\Project%20Mirage\Reports\DataPack%201208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APR"/>
      <sheetName val="MAY"/>
      <sheetName val="JUN"/>
      <sheetName val="JULY"/>
      <sheetName val="boss graph"/>
      <sheetName val="b&amp;s graph"/>
      <sheetName val="stl graph"/>
      <sheetName val="SEPT"/>
      <sheetName val="Ju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Cover"/>
      <sheetName val="Income Statement"/>
      <sheetName val="IS"/>
      <sheetName val="QoE"/>
      <sheetName val="Consol"/>
      <sheetName val="Motors Calcs"/>
      <sheetName val="Motors Calcs (2)"/>
      <sheetName val="Customers"/>
      <sheetName val="Tax Rec"/>
      <sheetName val="Sales Cum (c)"/>
      <sheetName val="EBITDA Cum Seas (c)"/>
      <sheetName val="LTM"/>
      <sheetName val="LTM GM"/>
      <sheetName val="LTM OH"/>
      <sheetName val="Current Payroll Listing"/>
      <sheetName val="Quokka Payroll"/>
      <sheetName val="PWD Payroll"/>
      <sheetName val="Payroll"/>
      <sheetName val="Cashflow"/>
      <sheetName val="Cashflow Rec"/>
      <sheetName val="Balance Sheet"/>
      <sheetName val="BS"/>
      <sheetName val="BS Consol"/>
      <sheetName val="WC (c)"/>
      <sheetName val="WC"/>
      <sheetName val="Debtors"/>
      <sheetName val="Creditors"/>
      <sheetName val="FA"/>
      <sheetName val="Data Sheets"/>
      <sheetName val="P&amp;L FY06"/>
      <sheetName val="P&amp;L FY07"/>
      <sheetName val="P&amp;L FY08"/>
      <sheetName val="YTD Results"/>
      <sheetName val="Quokka P&amp;L"/>
      <sheetName val="BS FY06"/>
      <sheetName val="BS FY07"/>
      <sheetName val="BS FY08"/>
      <sheetName val="BS FY09"/>
      <sheetName val="Quokka BS"/>
      <sheetName val="Sheet"/>
      <sheetName val="Data (2)"/>
      <sheetName val="Data 2"/>
      <sheetName val="Data"/>
      <sheetName val="Data2"/>
      <sheetName val="Sheet (2)"/>
      <sheetName val="Data (3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 t="str">
            <v>Quality of Earnings</v>
          </cell>
        </row>
        <row r="2">
          <cell r="B2" t="str">
            <v>Reconciliation ($)000's</v>
          </cell>
          <cell r="C2" t="str">
            <v xml:space="preserve">
 FY06 PWD</v>
          </cell>
          <cell r="D2" t="str">
            <v xml:space="preserve">
 FY07 PWD</v>
          </cell>
          <cell r="E2" t="str">
            <v>FY08 PWD</v>
          </cell>
          <cell r="F2" t="str">
            <v>FY08 Quokka</v>
          </cell>
          <cell r="G2" t="str">
            <v>FY08 Consol</v>
          </cell>
          <cell r="I2" t="str">
            <v>FY08 Term Sheet</v>
          </cell>
        </row>
        <row r="4">
          <cell r="B4" t="str">
            <v>Reported EBITDA</v>
          </cell>
          <cell r="C4">
            <v>1177.1459199999988</v>
          </cell>
          <cell r="D4">
            <v>1789.9855999999982</v>
          </cell>
          <cell r="E4">
            <v>2438.2611799999991</v>
          </cell>
          <cell r="F4">
            <v>186.29209999999998</v>
          </cell>
          <cell r="G4">
            <v>2624.5532800000001</v>
          </cell>
          <cell r="I4">
            <v>2522</v>
          </cell>
        </row>
        <row r="5">
          <cell r="B5" t="str">
            <v>Less: Minority Interest in Quokka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-93.146049999999988</v>
          </cell>
          <cell r="I5">
            <v>0</v>
          </cell>
        </row>
        <row r="6">
          <cell r="B6" t="str">
            <v>Reported EBITDA (excl Minority Interest)</v>
          </cell>
          <cell r="C6">
            <v>1177.1459199999988</v>
          </cell>
          <cell r="D6">
            <v>1789.9855999999982</v>
          </cell>
          <cell r="E6">
            <v>2438.2611799999991</v>
          </cell>
          <cell r="F6">
            <v>186.29209999999998</v>
          </cell>
          <cell r="G6">
            <v>2531.4072300000003</v>
          </cell>
          <cell r="I6">
            <v>2522</v>
          </cell>
        </row>
        <row r="8">
          <cell r="B8" t="str">
            <v>Management Adjustments</v>
          </cell>
        </row>
        <row r="9">
          <cell r="B9" t="str">
            <v>1. Director Travel Expenses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</row>
        <row r="10">
          <cell r="B10" t="str">
            <v>2. Management fees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</row>
        <row r="11">
          <cell r="B11" t="str">
            <v>3. Margin for Guardian NZ</v>
          </cell>
          <cell r="C11" t="str">
            <v>NQ</v>
          </cell>
          <cell r="D11" t="str">
            <v>NQ</v>
          </cell>
          <cell r="E11">
            <v>255</v>
          </cell>
          <cell r="F11">
            <v>0</v>
          </cell>
          <cell r="G11">
            <v>255</v>
          </cell>
          <cell r="I11">
            <v>255</v>
          </cell>
        </row>
        <row r="12">
          <cell r="B12" t="str">
            <v>4. 50% Share in Quokka JV EBITDA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93.146049999999988</v>
          </cell>
        </row>
        <row r="13">
          <cell r="B13" t="str">
            <v>5. Profit on Springs and Track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</row>
        <row r="14">
          <cell r="B14" t="str">
            <v>Total Management Adjustments</v>
          </cell>
          <cell r="C14">
            <v>0</v>
          </cell>
          <cell r="D14">
            <v>0</v>
          </cell>
          <cell r="E14">
            <v>255</v>
          </cell>
          <cell r="F14">
            <v>0</v>
          </cell>
          <cell r="G14">
            <v>255</v>
          </cell>
          <cell r="I14">
            <v>348.14605</v>
          </cell>
        </row>
        <row r="15">
          <cell r="B15" t="str">
            <v>Management Adjusted EBITDA</v>
          </cell>
          <cell r="C15">
            <v>1177.1459199999988</v>
          </cell>
          <cell r="D15">
            <v>1789.9855999999982</v>
          </cell>
          <cell r="E15">
            <v>2693.2611799999991</v>
          </cell>
          <cell r="F15">
            <v>186.29209999999998</v>
          </cell>
          <cell r="G15">
            <v>2786.4072300000003</v>
          </cell>
          <cell r="I15">
            <v>2870.1460499999998</v>
          </cell>
        </row>
        <row r="17">
          <cell r="B17" t="str">
            <v>PwC Adjustments</v>
          </cell>
        </row>
        <row r="18">
          <cell r="B18" t="str">
            <v>6. Morestyle orderbook acquisition</v>
          </cell>
          <cell r="C18">
            <v>0</v>
          </cell>
          <cell r="D18">
            <v>0</v>
          </cell>
          <cell r="E18">
            <v>85</v>
          </cell>
          <cell r="F18">
            <v>0</v>
          </cell>
          <cell r="G18">
            <v>85</v>
          </cell>
          <cell r="I18">
            <v>0</v>
          </cell>
        </row>
        <row r="19">
          <cell r="B19" t="str">
            <v>7. New GM Salary</v>
          </cell>
          <cell r="C19">
            <v>0</v>
          </cell>
          <cell r="D19">
            <v>0</v>
          </cell>
          <cell r="E19">
            <v>-90</v>
          </cell>
          <cell r="F19">
            <v>0</v>
          </cell>
          <cell r="G19">
            <v>-90</v>
          </cell>
          <cell r="I19">
            <v>0</v>
          </cell>
        </row>
        <row r="20">
          <cell r="B20" t="str">
            <v>8. Addback Hamish Blakie Salary</v>
          </cell>
          <cell r="C20">
            <v>0</v>
          </cell>
          <cell r="D20">
            <v>0</v>
          </cell>
          <cell r="E20">
            <v>21</v>
          </cell>
          <cell r="F20">
            <v>0</v>
          </cell>
          <cell r="G20">
            <v>21</v>
          </cell>
          <cell r="I20">
            <v>0</v>
          </cell>
        </row>
        <row r="21">
          <cell r="B21" t="str">
            <v>9. Addback Bert Lubin Salary</v>
          </cell>
          <cell r="C21">
            <v>0</v>
          </cell>
          <cell r="D21">
            <v>0</v>
          </cell>
          <cell r="E21">
            <v>72.233333333333334</v>
          </cell>
          <cell r="F21">
            <v>0</v>
          </cell>
          <cell r="G21">
            <v>72.233333333333334</v>
          </cell>
          <cell r="I21">
            <v>0</v>
          </cell>
        </row>
        <row r="22">
          <cell r="B22" t="str">
            <v>10. Payroll tax accrual PWD</v>
          </cell>
          <cell r="C22">
            <v>0</v>
          </cell>
          <cell r="D22">
            <v>0</v>
          </cell>
          <cell r="E22">
            <v>-26</v>
          </cell>
          <cell r="F22">
            <v>0</v>
          </cell>
          <cell r="G22">
            <v>-26</v>
          </cell>
          <cell r="I22">
            <v>0</v>
          </cell>
        </row>
        <row r="23">
          <cell r="B23" t="str">
            <v>11. Payroll tax accrual Quokka JV</v>
          </cell>
          <cell r="C23">
            <v>0</v>
          </cell>
          <cell r="D23">
            <v>0</v>
          </cell>
          <cell r="E23">
            <v>0</v>
          </cell>
          <cell r="F23">
            <v>-21</v>
          </cell>
          <cell r="G23">
            <v>-21</v>
          </cell>
          <cell r="I23">
            <v>0</v>
          </cell>
        </row>
        <row r="24">
          <cell r="B24" t="str">
            <v>Total PwC adjustments</v>
          </cell>
          <cell r="C24">
            <v>0</v>
          </cell>
          <cell r="D24">
            <v>0</v>
          </cell>
          <cell r="E24">
            <v>62.233333333333334</v>
          </cell>
          <cell r="F24">
            <v>-21</v>
          </cell>
          <cell r="G24">
            <v>41.233333333333334</v>
          </cell>
          <cell r="I24">
            <v>0</v>
          </cell>
        </row>
        <row r="26">
          <cell r="B26" t="str">
            <v>PwC Adjusted EBITDA</v>
          </cell>
          <cell r="C26">
            <v>1177.1459199999988</v>
          </cell>
          <cell r="D26">
            <v>1789.9855999999982</v>
          </cell>
          <cell r="E26">
            <v>2755.4945133333322</v>
          </cell>
          <cell r="F26">
            <v>165.29209999999998</v>
          </cell>
          <cell r="G26">
            <v>2827.6405633333334</v>
          </cell>
          <cell r="I26">
            <v>2870.1460499999998</v>
          </cell>
        </row>
        <row r="28">
          <cell r="B28" t="str">
            <v>Proforma Adjustments</v>
          </cell>
        </row>
        <row r="29">
          <cell r="B29" t="str">
            <v>12. Full year impact of Morestyle</v>
          </cell>
          <cell r="G29">
            <v>171</v>
          </cell>
        </row>
        <row r="30">
          <cell r="B30" t="str">
            <v>13. Full year impact of motor cost savings</v>
          </cell>
          <cell r="G30">
            <v>93</v>
          </cell>
        </row>
        <row r="31">
          <cell r="B31" t="str">
            <v>Total Proforma Adjustments</v>
          </cell>
          <cell r="G31">
            <v>264</v>
          </cell>
        </row>
        <row r="32">
          <cell r="B32" t="str">
            <v>PwC Proforma EBITDA</v>
          </cell>
          <cell r="G32">
            <v>3091.6405633333334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s&gt;&gt;&gt;"/>
      <sheetName val="BS"/>
      <sheetName val="P&amp;L"/>
      <sheetName val="NOTES 2 to 4"/>
      <sheetName val="NOTE 5 to 8"/>
      <sheetName val="TB"/>
      <sheetName val="BANK"/>
      <sheetName val="Macquarie Prime"/>
      <sheetName val="Macquarie CMT"/>
      <sheetName val="Trading ac 2015"/>
      <sheetName val="CMT Bank Trans 2015"/>
      <sheetName val="SUNDRY DEBTORS"/>
      <sheetName val="ACCRUALS"/>
      <sheetName val="INVESTMENTS"/>
      <sheetName val="Listed"/>
      <sheetName val="Mac - Summary"/>
      <sheetName val="Listed Shares"/>
      <sheetName val="Listed Dividends"/>
      <sheetName val="Unlisted"/>
      <sheetName val="Unlisted Dividends Distrib's"/>
      <sheetName val="Insurance"/>
      <sheetName val="Tax 2020"/>
      <sheetName val="Tax 2012"/>
      <sheetName val="old Insurance"/>
      <sheetName val="Members accounts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G16">
            <v>4101.0599999999986</v>
          </cell>
          <cell r="H16">
            <v>10830.12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_Board"/>
      <sheetName val="Dashboard"/>
      <sheetName val="Instructions"/>
      <sheetName val="Graphs"/>
      <sheetName val="Mirage Group P&amp;L Normalised"/>
      <sheetName val="Mirage Group P&amp;L Consolidation"/>
      <sheetName val="Mirage Group v Bud v LY Normal"/>
      <sheetName val="Mirage Group v Bud v LY "/>
      <sheetName val="P&amp;L Victoria v Bud v LY"/>
      <sheetName val="P&amp;L NSW v Bud v LY"/>
      <sheetName val="P&amp;L Brisbane v Bud v LY"/>
      <sheetName val="P&amp;L Bris Bifolds v Bud v LY"/>
      <sheetName val="Brisbane + Bifolds"/>
      <sheetName val="P&amp;L WA v Bud v LY"/>
      <sheetName val="P&amp;L SCDS v Bud v LY"/>
      <sheetName val="P&amp;L HO v Bud v LY"/>
      <sheetName val="P&amp;L HO v Bud v LY Normalised"/>
      <sheetName val="P&amp;L Delta v Bud v LY"/>
      <sheetName val="Mirage Group P&amp;L Analysis"/>
      <sheetName val="Victoria P&amp;L Analysis"/>
      <sheetName val="NSW P&amp;L Analysis"/>
      <sheetName val="Brisbane P&amp;L Analysis"/>
      <sheetName val="Bris Bifolds P&amp;L Analysis"/>
      <sheetName val="WA P&amp;L Analysis"/>
      <sheetName val="SCDS P&amp;L Analysis"/>
      <sheetName val="HO P&amp;L Analysis"/>
      <sheetName val="Delta P&amp;L Analysis"/>
      <sheetName val="Mirage Group P&amp;L 13 mth Normal"/>
      <sheetName val="Mirage Group P&amp;L (13 months)"/>
      <sheetName val="Victoria P&amp;L (13 months)"/>
      <sheetName val="NSW P&amp;L (13 months)"/>
      <sheetName val="Brisbane P&amp;L (13 months)"/>
      <sheetName val="Bris Bifolds P&amp;L (13 months)"/>
      <sheetName val="WA P&amp;L (13 months)"/>
      <sheetName val="SCDS P&amp;L (13 months)"/>
      <sheetName val="HO P&amp;L (13 months)"/>
      <sheetName val="HO P&amp;L (13 months) Normalised"/>
      <sheetName val="Delta P&amp;L (13 months)"/>
      <sheetName val="Mirage Group Forecast"/>
      <sheetName val="Victoria Forecast"/>
      <sheetName val="NSW Forecast"/>
      <sheetName val="Brisbane Forecast"/>
      <sheetName val="Bris Bifolds Forecast"/>
      <sheetName val="WA Forecast"/>
      <sheetName val="SCDS Forecast"/>
      <sheetName val="HO Forecast"/>
      <sheetName val="Delta Forecast"/>
      <sheetName val="Mirage Group FCast Analysis"/>
      <sheetName val="Victoria FCast Analysis"/>
      <sheetName val="NSW FCast Analysis"/>
      <sheetName val="Brisbane FCast Analysis"/>
      <sheetName val="Bris Bifolds FCast Analysis"/>
      <sheetName val="WA FCast Analysis"/>
      <sheetName val="SCDS FCast Analysis"/>
      <sheetName val="HO FCast Analysis"/>
      <sheetName val="Delta FCast Analysis"/>
      <sheetName val="BS Mirage Group"/>
      <sheetName val="BS HO"/>
      <sheetName val="BS SCDS"/>
      <sheetName val="BS Delta"/>
      <sheetName val="BS Elimination"/>
      <sheetName val="Intraco Consol Worksheet"/>
      <sheetName val="Interco Consol Worksheet"/>
      <sheetName val="Cash Flow"/>
      <sheetName val="Interco Sales Worksheet"/>
      <sheetName val="Accrual"/>
      <sheetName val="Non-Recurring Expenses"/>
      <sheetName val="8 week Cash Flow"/>
      <sheetName val="Debtors TB"/>
      <sheetName val="Debtors 90days"/>
      <sheetName val="Debtors (Legal)"/>
      <sheetName val="Sales by Branch"/>
      <sheetName val="Sales by Product"/>
      <sheetName val="Branch GM"/>
      <sheetName val="Warranty by Product"/>
      <sheetName val="Warranty by Branch"/>
      <sheetName val="Warranty by Reason Code"/>
      <sheetName val="Order Bank"/>
      <sheetName val="Operations scorecard"/>
      <sheetName val="OHS"/>
      <sheetName val="KPI"/>
      <sheetName val="Litigation Register"/>
      <sheetName val="Insurance Claims Register"/>
      <sheetName val="Mirage TB"/>
      <sheetName val="SCDS TB"/>
      <sheetName val="Delta TB"/>
      <sheetName val="Branch Lookup"/>
      <sheetName val="Account Lookup"/>
      <sheetName val="Group Historical Info"/>
      <sheetName val="Check Sheet"/>
      <sheetName val="PL Bud (Mirage)"/>
      <sheetName val="PL Bud (Victoria)"/>
      <sheetName val="PL Bud (NSW)"/>
      <sheetName val="PL Bud (Bris)"/>
      <sheetName val="PL Bud (Bris-bifold)"/>
      <sheetName val="PL Bud (WA)"/>
      <sheetName val="PL Bud (SCDS)"/>
      <sheetName val="PL Bud (HO)"/>
      <sheetName val="PL Bud (Delta)"/>
      <sheetName val="BS Bu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G8">
            <v>0</v>
          </cell>
          <cell r="H8">
            <v>147485.46999999997</v>
          </cell>
          <cell r="J8">
            <v>-147485.46999999997</v>
          </cell>
          <cell r="K8">
            <v>0</v>
          </cell>
          <cell r="L8" t="str">
            <v>External Sales</v>
          </cell>
          <cell r="M8">
            <v>247051.38999999996</v>
          </cell>
          <cell r="O8">
            <v>274435.39</v>
          </cell>
          <cell r="Q8">
            <v>-27384.000000000058</v>
          </cell>
          <cell r="R8">
            <v>0</v>
          </cell>
          <cell r="S8">
            <v>1443799.67</v>
          </cell>
          <cell r="U8">
            <v>-1196748.28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3318</v>
          </cell>
          <cell r="O16">
            <v>0</v>
          </cell>
          <cell r="Q16">
            <v>3318</v>
          </cell>
          <cell r="R16">
            <v>0</v>
          </cell>
          <cell r="S16">
            <v>0</v>
          </cell>
          <cell r="U16">
            <v>3318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3318</v>
          </cell>
          <cell r="O23">
            <v>0</v>
          </cell>
          <cell r="Q23">
            <v>3318</v>
          </cell>
          <cell r="R23">
            <v>0</v>
          </cell>
          <cell r="S23">
            <v>0</v>
          </cell>
          <cell r="U23">
            <v>-3318</v>
          </cell>
          <cell r="V23">
            <v>0</v>
          </cell>
        </row>
        <row r="24">
          <cell r="A24" t="str">
            <v>Sales</v>
          </cell>
          <cell r="B24">
            <v>0</v>
          </cell>
          <cell r="D24">
            <v>0</v>
          </cell>
          <cell r="F24">
            <v>0</v>
          </cell>
          <cell r="G24">
            <v>0</v>
          </cell>
          <cell r="H24">
            <v>147485.46999999997</v>
          </cell>
          <cell r="J24">
            <v>-147485.46999999997</v>
          </cell>
          <cell r="K24">
            <v>0</v>
          </cell>
          <cell r="L24" t="str">
            <v>Total Sales</v>
          </cell>
          <cell r="M24">
            <v>250369.38999999996</v>
          </cell>
          <cell r="O24">
            <v>274435.39</v>
          </cell>
          <cell r="Q24">
            <v>-24066.000000000058</v>
          </cell>
          <cell r="R24">
            <v>0</v>
          </cell>
          <cell r="S24">
            <v>1443799.67</v>
          </cell>
          <cell r="U24">
            <v>-1200066.28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49957.390000000014</v>
          </cell>
          <cell r="I26">
            <v>0.33872753702449482</v>
          </cell>
          <cell r="J26">
            <v>49957.390000000014</v>
          </cell>
          <cell r="K26">
            <v>0.33872753702449482</v>
          </cell>
          <cell r="L26" t="str">
            <v>Cost of goods sold - Material Only</v>
          </cell>
          <cell r="M26">
            <v>101549.9</v>
          </cell>
          <cell r="N26">
            <v>0.40560030121893098</v>
          </cell>
          <cell r="O26">
            <v>101478.66</v>
          </cell>
          <cell r="P26">
            <v>0.36977249909350246</v>
          </cell>
          <cell r="Q26">
            <v>-71.239999999990687</v>
          </cell>
          <cell r="R26">
            <v>-3.5827802125428521E-2</v>
          </cell>
          <cell r="S26">
            <v>533631.27</v>
          </cell>
          <cell r="T26">
            <v>0.36960201687814492</v>
          </cell>
          <cell r="U26">
            <v>432081.37</v>
          </cell>
          <cell r="V26">
            <v>-3.5998284340786058E-2</v>
          </cell>
        </row>
        <row r="27">
          <cell r="L27" t="str">
            <v xml:space="preserve"> </v>
          </cell>
        </row>
        <row r="28"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97528.079999999958</v>
          </cell>
          <cell r="I28">
            <v>0.66127246297550513</v>
          </cell>
          <cell r="J28">
            <v>-97528.079999999958</v>
          </cell>
          <cell r="K28">
            <v>-0.66127246297550513</v>
          </cell>
          <cell r="L28" t="str">
            <v>Gross profit before manufacturing costs</v>
          </cell>
          <cell r="M28">
            <v>148819.48999999996</v>
          </cell>
          <cell r="N28">
            <v>0.59439969878106902</v>
          </cell>
          <cell r="O28">
            <v>172956.73</v>
          </cell>
          <cell r="P28">
            <v>0.63022750090649748</v>
          </cell>
          <cell r="Q28">
            <v>-24137.240000000049</v>
          </cell>
          <cell r="R28">
            <v>-3.5827802125428465E-2</v>
          </cell>
          <cell r="S28">
            <v>910168.39999999991</v>
          </cell>
          <cell r="T28">
            <v>0.63039798312185513</v>
          </cell>
          <cell r="U28">
            <v>-761348.90999999992</v>
          </cell>
          <cell r="V28">
            <v>-3.5998284340786113E-2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2581.75</v>
          </cell>
          <cell r="D31">
            <v>0</v>
          </cell>
          <cell r="E31">
            <v>0</v>
          </cell>
          <cell r="F31">
            <v>-2581.75</v>
          </cell>
          <cell r="G31">
            <v>0</v>
          </cell>
          <cell r="H31">
            <v>33384.039999999979</v>
          </cell>
          <cell r="I31">
            <v>0.22635477243961719</v>
          </cell>
          <cell r="J31">
            <v>30802.289999999979</v>
          </cell>
          <cell r="K31">
            <v>0.22635477243961719</v>
          </cell>
          <cell r="L31" t="str">
            <v>Wages, Leave, Super, Payroll Tax, Wcomp</v>
          </cell>
          <cell r="M31">
            <v>76333.279999999999</v>
          </cell>
          <cell r="N31">
            <v>0.30488263760997308</v>
          </cell>
          <cell r="O31">
            <v>75673.36</v>
          </cell>
          <cell r="P31">
            <v>0.27574198794113253</v>
          </cell>
          <cell r="Q31">
            <v>-659.91999999999825</v>
          </cell>
          <cell r="R31">
            <v>-2.9140649668840557E-2</v>
          </cell>
          <cell r="S31">
            <v>347391.43</v>
          </cell>
          <cell r="T31">
            <v>0.24060916290415832</v>
          </cell>
          <cell r="U31">
            <v>271058.15000000002</v>
          </cell>
          <cell r="V31">
            <v>-6.4273474705814765E-2</v>
          </cell>
        </row>
        <row r="32">
          <cell r="A32" t="str">
            <v>Factory Packaging</v>
          </cell>
          <cell r="B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8209.1200000000026</v>
          </cell>
          <cell r="D34">
            <v>0</v>
          </cell>
          <cell r="E34">
            <v>0</v>
          </cell>
          <cell r="F34">
            <v>-8209.1200000000026</v>
          </cell>
          <cell r="G34">
            <v>0</v>
          </cell>
          <cell r="H34">
            <v>8409.3300000000017</v>
          </cell>
          <cell r="I34">
            <v>5.7018023538183138E-2</v>
          </cell>
          <cell r="J34">
            <v>200.20999999999913</v>
          </cell>
          <cell r="K34">
            <v>5.7018023538183138E-2</v>
          </cell>
          <cell r="L34" t="str">
            <v>Factory Rent</v>
          </cell>
          <cell r="M34">
            <v>40403.47</v>
          </cell>
          <cell r="N34">
            <v>0.16137543810766966</v>
          </cell>
          <cell r="O34">
            <v>21305.87</v>
          </cell>
          <cell r="P34">
            <v>7.7635286032169529E-2</v>
          </cell>
          <cell r="Q34">
            <v>-19097.600000000002</v>
          </cell>
          <cell r="R34">
            <v>-8.3740152075500132E-2</v>
          </cell>
          <cell r="S34">
            <v>80982.28</v>
          </cell>
          <cell r="T34">
            <v>5.6089692831139105E-2</v>
          </cell>
          <cell r="U34">
            <v>40578.81</v>
          </cell>
          <cell r="V34">
            <v>-0.10528574527653056</v>
          </cell>
        </row>
        <row r="35">
          <cell r="A35" t="str">
            <v>Factory Maintenance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598.23</v>
          </cell>
          <cell r="I35">
            <v>4.0561961798677533E-3</v>
          </cell>
          <cell r="J35">
            <v>598.23</v>
          </cell>
          <cell r="K35">
            <v>4.0561961798677533E-3</v>
          </cell>
          <cell r="L35" t="str">
            <v>Repairs and Maintenance</v>
          </cell>
          <cell r="M35">
            <v>160</v>
          </cell>
          <cell r="N35">
            <v>6.3905575677601818E-4</v>
          </cell>
          <cell r="O35">
            <v>160</v>
          </cell>
          <cell r="P35">
            <v>5.8301518619737782E-4</v>
          </cell>
          <cell r="Q35">
            <v>0</v>
          </cell>
          <cell r="R35">
            <v>-5.6040570578640364E-5</v>
          </cell>
          <cell r="S35">
            <v>3203.5</v>
          </cell>
          <cell r="T35">
            <v>2.2187981245348257E-3</v>
          </cell>
          <cell r="U35">
            <v>3043.5</v>
          </cell>
          <cell r="V35">
            <v>1.5797423677588076E-3</v>
          </cell>
        </row>
        <row r="36">
          <cell r="A36" t="str">
            <v>Factory Motor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471.07000000000153</v>
          </cell>
          <cell r="I37">
            <v>3.1940095522630238E-3</v>
          </cell>
          <cell r="J37">
            <v>471.07000000000153</v>
          </cell>
          <cell r="K37">
            <v>3.1940095522630238E-3</v>
          </cell>
          <cell r="L37" t="str">
            <v>Insurance - General</v>
          </cell>
          <cell r="M37">
            <v>765.16</v>
          </cell>
          <cell r="N37">
            <v>3.0561243928421125E-3</v>
          </cell>
          <cell r="O37">
            <v>765.12</v>
          </cell>
          <cell r="P37">
            <v>2.7879786203958605E-3</v>
          </cell>
          <cell r="Q37">
            <v>-3.999999999996362E-2</v>
          </cell>
          <cell r="R37">
            <v>-2.6814577244625194E-4</v>
          </cell>
          <cell r="S37">
            <v>5005.2700000000004</v>
          </cell>
          <cell r="T37">
            <v>3.4667344119839014E-3</v>
          </cell>
          <cell r="U37">
            <v>4240.1100000000006</v>
          </cell>
          <cell r="V37">
            <v>4.106100191417889E-4</v>
          </cell>
        </row>
        <row r="38">
          <cell r="A38" t="str">
            <v>Factory Warranty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1664.8199999999997</v>
          </cell>
          <cell r="I38">
            <v>1.1288027220579764E-2</v>
          </cell>
          <cell r="J38">
            <v>1664.8199999999997</v>
          </cell>
          <cell r="K38">
            <v>1.1288027220579764E-2</v>
          </cell>
          <cell r="L38" t="str">
            <v>Warranty Expenses - Manufacturing</v>
          </cell>
          <cell r="M38">
            <v>528.41</v>
          </cell>
          <cell r="N38">
            <v>2.1105215777375984E-3</v>
          </cell>
          <cell r="O38">
            <v>528.41</v>
          </cell>
          <cell r="P38">
            <v>1.9254440908659774E-3</v>
          </cell>
          <cell r="Q38">
            <v>0</v>
          </cell>
          <cell r="R38">
            <v>-1.85077486871621E-4</v>
          </cell>
          <cell r="S38">
            <v>14058.09</v>
          </cell>
          <cell r="T38">
            <v>9.7368702127491134E-3</v>
          </cell>
          <cell r="U38">
            <v>13529.68</v>
          </cell>
          <cell r="V38">
            <v>7.6263486350115154E-3</v>
          </cell>
        </row>
        <row r="39">
          <cell r="A39" t="str">
            <v>Factory Var Other</v>
          </cell>
          <cell r="B39">
            <v>1971.5700000000006</v>
          </cell>
          <cell r="D39">
            <v>0</v>
          </cell>
          <cell r="E39">
            <v>0</v>
          </cell>
          <cell r="F39">
            <v>-1971.5700000000006</v>
          </cell>
          <cell r="G39">
            <v>0</v>
          </cell>
          <cell r="H39">
            <v>2124.6099999999969</v>
          </cell>
          <cell r="I39">
            <v>1.4405554662435543E-2</v>
          </cell>
          <cell r="J39">
            <v>153.03999999999633</v>
          </cell>
          <cell r="K39">
            <v>1.4405554662435543E-2</v>
          </cell>
          <cell r="L39" t="str">
            <v>Manufacturing Variable Other</v>
          </cell>
          <cell r="M39">
            <v>4990.3500000000004</v>
          </cell>
          <cell r="N39">
            <v>1.9931949348920015E-2</v>
          </cell>
          <cell r="O39">
            <v>3222.77</v>
          </cell>
          <cell r="P39">
            <v>1.1743274072633271E-2</v>
          </cell>
          <cell r="Q39">
            <v>-1767.5800000000004</v>
          </cell>
          <cell r="R39">
            <v>-8.1886752762867446E-3</v>
          </cell>
          <cell r="S39">
            <v>32046.76</v>
          </cell>
          <cell r="T39">
            <v>2.2196126419671506E-2</v>
          </cell>
          <cell r="U39">
            <v>27056.409999999996</v>
          </cell>
          <cell r="V39">
            <v>2.2641770707514906E-3</v>
          </cell>
        </row>
        <row r="40">
          <cell r="A40" t="str">
            <v>Factory Fixed Other</v>
          </cell>
          <cell r="B40">
            <v>977.47000000000116</v>
          </cell>
          <cell r="D40">
            <v>0</v>
          </cell>
          <cell r="E40">
            <v>0</v>
          </cell>
          <cell r="F40">
            <v>-977.47000000000116</v>
          </cell>
          <cell r="G40">
            <v>0</v>
          </cell>
          <cell r="H40">
            <v>2342.2700000000041</v>
          </cell>
          <cell r="I40">
            <v>1.5881361058821621E-2</v>
          </cell>
          <cell r="J40">
            <v>1364.8000000000029</v>
          </cell>
          <cell r="K40">
            <v>1.5881361058821621E-2</v>
          </cell>
          <cell r="L40" t="str">
            <v>Manufacturing Fixed Other</v>
          </cell>
          <cell r="M40">
            <v>9474.2200000000012</v>
          </cell>
          <cell r="N40">
            <v>3.7840967699765547E-2</v>
          </cell>
          <cell r="O40">
            <v>7961.04</v>
          </cell>
          <cell r="P40">
            <v>2.9008795112029827E-2</v>
          </cell>
          <cell r="Q40">
            <v>-1513.1800000000012</v>
          </cell>
          <cell r="R40">
            <v>-8.8321725877357204E-3</v>
          </cell>
          <cell r="S40">
            <v>24208.2</v>
          </cell>
          <cell r="T40">
            <v>1.6767007572456367E-2</v>
          </cell>
          <cell r="U40">
            <v>14733.98</v>
          </cell>
          <cell r="V40">
            <v>-2.107396012730918E-2</v>
          </cell>
        </row>
        <row r="41">
          <cell r="B41">
            <v>13739.910000000003</v>
          </cell>
          <cell r="D41">
            <v>0</v>
          </cell>
          <cell r="E41">
            <v>0</v>
          </cell>
          <cell r="F41">
            <v>-13739.910000000003</v>
          </cell>
          <cell r="G41">
            <v>0</v>
          </cell>
          <cell r="H41">
            <v>48994.369999999981</v>
          </cell>
          <cell r="I41">
            <v>0.332197944651768</v>
          </cell>
          <cell r="J41">
            <v>35254.459999999977</v>
          </cell>
          <cell r="K41">
            <v>0.332197944651768</v>
          </cell>
          <cell r="L41" t="str">
            <v>Total Manufacturing Costs</v>
          </cell>
          <cell r="M41">
            <v>132654.89000000001</v>
          </cell>
          <cell r="N41">
            <v>0.52983669449368409</v>
          </cell>
          <cell r="O41">
            <v>109616.56999999999</v>
          </cell>
          <cell r="P41">
            <v>0.39942578105542431</v>
          </cell>
          <cell r="Q41">
            <v>-23038.320000000003</v>
          </cell>
          <cell r="R41">
            <v>-0.13041091343825978</v>
          </cell>
          <cell r="S41">
            <v>506895.53</v>
          </cell>
          <cell r="T41">
            <v>0.35108439247669315</v>
          </cell>
          <cell r="U41">
            <v>374240.63999999996</v>
          </cell>
          <cell r="V41">
            <v>-0.17875230201699094</v>
          </cell>
        </row>
        <row r="43">
          <cell r="B43">
            <v>-13739.910000000003</v>
          </cell>
          <cell r="D43">
            <v>0</v>
          </cell>
          <cell r="E43">
            <v>0</v>
          </cell>
          <cell r="F43">
            <v>-13739.910000000003</v>
          </cell>
          <cell r="H43">
            <v>48533.709999999977</v>
          </cell>
          <cell r="I43">
            <v>0.32907451832373713</v>
          </cell>
          <cell r="J43">
            <v>-62273.619999999981</v>
          </cell>
          <cell r="K43">
            <v>-0.32907451832373713</v>
          </cell>
          <cell r="L43" t="str">
            <v>Contribution margin</v>
          </cell>
          <cell r="M43">
            <v>16164.599999999948</v>
          </cell>
          <cell r="N43">
            <v>6.4563004287384929E-2</v>
          </cell>
          <cell r="O43">
            <v>63340.160000000018</v>
          </cell>
          <cell r="P43">
            <v>0.2308017198510732</v>
          </cell>
          <cell r="Q43">
            <v>-47175.56000000007</v>
          </cell>
          <cell r="S43">
            <v>403272.86999999988</v>
          </cell>
          <cell r="T43">
            <v>0.27931359064516192</v>
          </cell>
          <cell r="U43">
            <v>-387108.2699999999</v>
          </cell>
          <cell r="V43">
            <v>-0.214750586357777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9415.3699999999953</v>
          </cell>
          <cell r="I46">
            <v>6.3839305661771276E-2</v>
          </cell>
          <cell r="J46">
            <v>9415.3699999999953</v>
          </cell>
          <cell r="K46">
            <v>6.3839305661771276E-2</v>
          </cell>
          <cell r="L46" t="str">
            <v>Salaries, Leave, Super, Payroll Tax, Wcomp</v>
          </cell>
          <cell r="M46">
            <v>9191.32</v>
          </cell>
          <cell r="N46">
            <v>3.671103723981594E-2</v>
          </cell>
          <cell r="O46">
            <v>9191.7000000000007</v>
          </cell>
          <cell r="P46">
            <v>3.3493129293565238E-2</v>
          </cell>
          <cell r="Q46">
            <v>0.38000000000101863</v>
          </cell>
          <cell r="R46">
            <v>-3.2179079462507018E-3</v>
          </cell>
          <cell r="S46">
            <v>91063.62</v>
          </cell>
          <cell r="T46">
            <v>6.3072198929093812E-2</v>
          </cell>
          <cell r="U46">
            <v>81872.299999999988</v>
          </cell>
          <cell r="V46">
            <v>2.6361161689277872E-2</v>
          </cell>
        </row>
        <row r="47">
          <cell r="A47" t="str">
            <v>Installation Labour</v>
          </cell>
          <cell r="B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33076.640000000014</v>
          </cell>
          <cell r="I47">
            <v>0.22427049932444207</v>
          </cell>
          <cell r="J47">
            <v>33076.640000000014</v>
          </cell>
          <cell r="K47">
            <v>0.22427049932444207</v>
          </cell>
          <cell r="L47" t="str">
            <v>Installation Labour</v>
          </cell>
          <cell r="M47">
            <v>47464.020000000004</v>
          </cell>
          <cell r="N47">
            <v>0.18957597012957539</v>
          </cell>
          <cell r="O47">
            <v>47464.02</v>
          </cell>
          <cell r="P47">
            <v>0.17295152786235038</v>
          </cell>
          <cell r="Q47">
            <v>0</v>
          </cell>
          <cell r="R47">
            <v>-1.6624442267225009E-2</v>
          </cell>
          <cell r="S47">
            <v>336605.36</v>
          </cell>
          <cell r="T47">
            <v>0.23313854892348052</v>
          </cell>
          <cell r="U47">
            <v>289141.33999999997</v>
          </cell>
          <cell r="V47">
            <v>4.3562578793905127E-2</v>
          </cell>
        </row>
        <row r="48">
          <cell r="A48" t="str">
            <v>Sales Commission</v>
          </cell>
          <cell r="B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313.31999999999971</v>
          </cell>
          <cell r="I49">
            <v>2.1244126624812587E-3</v>
          </cell>
          <cell r="J49">
            <v>313.31999999999971</v>
          </cell>
          <cell r="K49">
            <v>2.1244126624812587E-3</v>
          </cell>
          <cell r="L49" t="str">
            <v>Advertising Expenses</v>
          </cell>
          <cell r="M49">
            <v>2133.1800000000003</v>
          </cell>
          <cell r="N49">
            <v>8.5201309952466654E-3</v>
          </cell>
          <cell r="O49">
            <v>1786</v>
          </cell>
          <cell r="P49">
            <v>6.5079070159282295E-3</v>
          </cell>
          <cell r="Q49">
            <v>-347.18000000000029</v>
          </cell>
          <cell r="R49">
            <v>-2.0122239793184359E-3</v>
          </cell>
          <cell r="S49">
            <v>7446.85</v>
          </cell>
          <cell r="T49">
            <v>5.1578138953307841E-3</v>
          </cell>
          <cell r="U49">
            <v>5313.67</v>
          </cell>
          <cell r="V49">
            <v>-3.3623170999158812E-3</v>
          </cell>
        </row>
        <row r="50">
          <cell r="A50" t="str">
            <v>Sales Doubtful Debts</v>
          </cell>
          <cell r="B50">
            <v>-9.9999999999909051E-3</v>
          </cell>
          <cell r="D50">
            <v>0</v>
          </cell>
          <cell r="E50">
            <v>0</v>
          </cell>
          <cell r="F50">
            <v>9.9999999999909051E-3</v>
          </cell>
          <cell r="G50">
            <v>0</v>
          </cell>
          <cell r="H50">
            <v>0</v>
          </cell>
          <cell r="I50">
            <v>0</v>
          </cell>
          <cell r="J50">
            <v>9.9999999999909051E-3</v>
          </cell>
          <cell r="K50">
            <v>0</v>
          </cell>
          <cell r="L50" t="str">
            <v>Doubtful Debts</v>
          </cell>
          <cell r="M50">
            <v>859.45</v>
          </cell>
          <cell r="N50">
            <v>3.43272793850718E-3</v>
          </cell>
          <cell r="O50">
            <v>-7.54</v>
          </cell>
          <cell r="P50">
            <v>-2.7474590649551429E-5</v>
          </cell>
          <cell r="Q50">
            <v>-866.99</v>
          </cell>
          <cell r="R50">
            <v>-3.4602025291567313E-3</v>
          </cell>
          <cell r="S50">
            <v>0</v>
          </cell>
          <cell r="T50">
            <v>0</v>
          </cell>
          <cell r="U50">
            <v>-859.45</v>
          </cell>
          <cell r="V50">
            <v>-3.43272793850718E-3</v>
          </cell>
        </row>
        <row r="51">
          <cell r="A51" t="str">
            <v>Sales Motor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5110.1399999999958</v>
          </cell>
          <cell r="I51">
            <v>3.4648430113149428E-2</v>
          </cell>
          <cell r="J51">
            <v>5110.1399999999958</v>
          </cell>
          <cell r="K51">
            <v>3.4648430113149428E-2</v>
          </cell>
          <cell r="L51" t="str">
            <v>Motor Vehicle Expenses</v>
          </cell>
          <cell r="M51">
            <v>7612.6</v>
          </cell>
          <cell r="N51">
            <v>3.0405474087706975E-2</v>
          </cell>
          <cell r="O51">
            <v>7612.5999999999995</v>
          </cell>
          <cell r="P51">
            <v>2.7739133790288487E-2</v>
          </cell>
          <cell r="Q51">
            <v>0</v>
          </cell>
          <cell r="R51">
            <v>-2.6663402974184888E-3</v>
          </cell>
          <cell r="S51">
            <v>33878.49</v>
          </cell>
          <cell r="T51">
            <v>2.3464813508372668E-2</v>
          </cell>
          <cell r="U51">
            <v>26265.89</v>
          </cell>
          <cell r="V51">
            <v>-6.9406605793343075E-3</v>
          </cell>
        </row>
        <row r="52">
          <cell r="A52" t="str">
            <v>Sales Rent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722.01000000000022</v>
          </cell>
          <cell r="I53">
            <v>4.8954652956660774E-3</v>
          </cell>
          <cell r="J53">
            <v>722.01000000000022</v>
          </cell>
          <cell r="K53">
            <v>4.8954652956660774E-3</v>
          </cell>
          <cell r="L53" t="str">
            <v>Telephone</v>
          </cell>
          <cell r="M53">
            <v>1128.5</v>
          </cell>
          <cell r="N53">
            <v>4.5073401345108533E-3</v>
          </cell>
          <cell r="O53">
            <v>1128.5</v>
          </cell>
          <cell r="P53">
            <v>4.1120789851483803E-3</v>
          </cell>
          <cell r="Q53">
            <v>0</v>
          </cell>
          <cell r="R53">
            <v>-3.9526114936247296E-4</v>
          </cell>
          <cell r="S53">
            <v>4313.3900000000003</v>
          </cell>
          <cell r="T53">
            <v>2.9875266559660596E-3</v>
          </cell>
          <cell r="U53">
            <v>3184.8900000000003</v>
          </cell>
          <cell r="V53">
            <v>-1.5198134785447937E-3</v>
          </cell>
        </row>
        <row r="54">
          <cell r="A54" t="str">
            <v>Sales Freight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3325.0900000000038</v>
          </cell>
          <cell r="I54">
            <v>2.2545203944497071E-2</v>
          </cell>
          <cell r="J54">
            <v>3325.0900000000038</v>
          </cell>
          <cell r="K54">
            <v>2.2545203944497071E-2</v>
          </cell>
          <cell r="L54" t="str">
            <v>Freight - Outwards</v>
          </cell>
          <cell r="M54">
            <v>6340.67</v>
          </cell>
          <cell r="N54">
            <v>2.5325260408231218E-2</v>
          </cell>
          <cell r="O54">
            <v>6297.8200000000006</v>
          </cell>
          <cell r="P54">
            <v>2.2948279374609814E-2</v>
          </cell>
          <cell r="Q54">
            <v>-42.849999999999454</v>
          </cell>
          <cell r="R54">
            <v>-2.3769810336214045E-3</v>
          </cell>
          <cell r="S54">
            <v>66917.440000000002</v>
          </cell>
          <cell r="T54">
            <v>4.6348147454556496E-2</v>
          </cell>
          <cell r="U54">
            <v>60576.770000000004</v>
          </cell>
          <cell r="V54">
            <v>2.1022887046325277E-2</v>
          </cell>
        </row>
        <row r="55">
          <cell r="A55" t="str">
            <v>Sales Insurance</v>
          </cell>
          <cell r="B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750.90999999999985</v>
          </cell>
          <cell r="I57">
            <v>5.0914168019398796E-3</v>
          </cell>
          <cell r="J57">
            <v>750.90999999999985</v>
          </cell>
          <cell r="K57">
            <v>5.0914168019398796E-3</v>
          </cell>
          <cell r="L57" t="str">
            <v>Other Selling Expenses</v>
          </cell>
          <cell r="M57">
            <v>1776.3500000000001</v>
          </cell>
          <cell r="N57">
            <v>7.0949168346817497E-3</v>
          </cell>
          <cell r="O57">
            <v>1714.96</v>
          </cell>
          <cell r="P57">
            <v>6.2490482732565937E-3</v>
          </cell>
          <cell r="Q57">
            <v>-61.3900000000001</v>
          </cell>
          <cell r="R57">
            <v>-8.4586856142515598E-4</v>
          </cell>
          <cell r="S57">
            <v>9841.119999999999</v>
          </cell>
          <cell r="T57">
            <v>6.816125674831329E-3</v>
          </cell>
          <cell r="U57">
            <v>8064.7699999999986</v>
          </cell>
          <cell r="V57">
            <v>-2.7879115985042068E-4</v>
          </cell>
        </row>
        <row r="58">
          <cell r="B58">
            <v>-9.9999999999909051E-3</v>
          </cell>
          <cell r="D58">
            <v>0</v>
          </cell>
          <cell r="E58">
            <v>0</v>
          </cell>
          <cell r="F58">
            <v>9.9999999999909051E-3</v>
          </cell>
          <cell r="G58">
            <v>0</v>
          </cell>
          <cell r="H58">
            <v>52713.48000000001</v>
          </cell>
          <cell r="I58">
            <v>0.35741473380394706</v>
          </cell>
          <cell r="J58">
            <v>52713.49000000002</v>
          </cell>
          <cell r="K58">
            <v>0.35741473380394706</v>
          </cell>
          <cell r="L58" t="str">
            <v>Total Selling Expenses</v>
          </cell>
          <cell r="M58">
            <v>76506.090000000011</v>
          </cell>
          <cell r="N58">
            <v>0.30557285776827603</v>
          </cell>
          <cell r="O58">
            <v>75188.060000000012</v>
          </cell>
          <cell r="P58">
            <v>0.27397363000449765</v>
          </cell>
          <cell r="Q58">
            <v>-1318.0299999999988</v>
          </cell>
          <cell r="R58">
            <v>-3.1599227763778381E-2</v>
          </cell>
          <cell r="S58">
            <v>550066.2699999999</v>
          </cell>
          <cell r="T58">
            <v>0.3809851750416316</v>
          </cell>
          <cell r="U58">
            <v>473560.18</v>
          </cell>
          <cell r="V58">
            <v>7.5412317273355567E-2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19810.929999999993</v>
          </cell>
          <cell r="I61">
            <v>0.13432462194411421</v>
          </cell>
          <cell r="J61">
            <v>19810.929999999993</v>
          </cell>
          <cell r="K61">
            <v>0.13432462194411421</v>
          </cell>
          <cell r="L61" t="str">
            <v>Salaries, Leave, Super, Payroll Tax, Wcomp</v>
          </cell>
          <cell r="M61">
            <v>64221.72</v>
          </cell>
          <cell r="N61">
            <v>0.25650787422535964</v>
          </cell>
          <cell r="O61">
            <v>55614.86</v>
          </cell>
          <cell r="P61">
            <v>0.20265192473900687</v>
          </cell>
          <cell r="Q61">
            <v>-8606.86</v>
          </cell>
          <cell r="R61">
            <v>-5.3855949486352778E-2</v>
          </cell>
          <cell r="S61">
            <v>172181.74</v>
          </cell>
          <cell r="T61">
            <v>0.11925597683506882</v>
          </cell>
          <cell r="U61">
            <v>107960.01999999999</v>
          </cell>
          <cell r="V61">
            <v>-0.13725189739029081</v>
          </cell>
        </row>
        <row r="62">
          <cell r="A62" t="str">
            <v>Admin Telephone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527.71</v>
          </cell>
          <cell r="I62">
            <v>3.5780473832439231E-3</v>
          </cell>
          <cell r="J62">
            <v>527.71</v>
          </cell>
          <cell r="K62">
            <v>3.5780473832439231E-3</v>
          </cell>
          <cell r="L62" t="str">
            <v>Telephone</v>
          </cell>
          <cell r="M62">
            <v>1150.26</v>
          </cell>
          <cell r="N62">
            <v>4.594251717432391E-3</v>
          </cell>
          <cell r="O62">
            <v>520.62</v>
          </cell>
          <cell r="P62">
            <v>1.8970585389879928E-3</v>
          </cell>
          <cell r="Q62">
            <v>-629.64</v>
          </cell>
          <cell r="R62">
            <v>-2.6971931784443982E-3</v>
          </cell>
          <cell r="S62">
            <v>6598.45</v>
          </cell>
          <cell r="T62">
            <v>4.5701977477249321E-3</v>
          </cell>
          <cell r="U62">
            <v>5448.19</v>
          </cell>
          <cell r="V62">
            <v>-2.4053969707458871E-5</v>
          </cell>
        </row>
        <row r="63">
          <cell r="A63" t="str">
            <v>Admin Other</v>
          </cell>
          <cell r="B63">
            <v>1263.0399999999991</v>
          </cell>
          <cell r="D63">
            <v>0</v>
          </cell>
          <cell r="E63">
            <v>0</v>
          </cell>
          <cell r="F63">
            <v>-1263.0399999999991</v>
          </cell>
          <cell r="G63">
            <v>0</v>
          </cell>
          <cell r="H63">
            <v>5062.25</v>
          </cell>
          <cell r="I63">
            <v>3.4323720160365633E-2</v>
          </cell>
          <cell r="J63">
            <v>3799.2100000000009</v>
          </cell>
          <cell r="K63">
            <v>3.4323720160365633E-2</v>
          </cell>
          <cell r="L63" t="str">
            <v>Other Admin Expenses</v>
          </cell>
          <cell r="M63">
            <v>15759.34</v>
          </cell>
          <cell r="N63">
            <v>6.294435593744109E-2</v>
          </cell>
          <cell r="O63">
            <v>10384.629999999999</v>
          </cell>
          <cell r="P63">
            <v>3.7839981206505467E-2</v>
          </cell>
          <cell r="Q63">
            <v>-5374.7100000000009</v>
          </cell>
          <cell r="R63">
            <v>-2.5104374730935623E-2</v>
          </cell>
          <cell r="S63">
            <v>43598.439999999995</v>
          </cell>
          <cell r="T63">
            <v>3.0197014797766229E-2</v>
          </cell>
          <cell r="U63">
            <v>27839.099999999995</v>
          </cell>
          <cell r="V63">
            <v>-3.2747341139674861E-2</v>
          </cell>
        </row>
        <row r="64">
          <cell r="A64" t="str">
            <v>Non Operating Income</v>
          </cell>
          <cell r="B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-150</v>
          </cell>
          <cell r="I64">
            <v>-1.0170493405214766E-3</v>
          </cell>
          <cell r="J64">
            <v>-150</v>
          </cell>
          <cell r="K64">
            <v>-1.0170493405214766E-3</v>
          </cell>
          <cell r="L64" t="str">
            <v>Non Operating Income</v>
          </cell>
          <cell r="M64">
            <v>-251.38</v>
          </cell>
          <cell r="N64">
            <v>-1.0040364758647216E-3</v>
          </cell>
          <cell r="O64">
            <v>-251.38</v>
          </cell>
          <cell r="P64">
            <v>-9.1598973441435515E-4</v>
          </cell>
          <cell r="Q64">
            <v>0</v>
          </cell>
          <cell r="R64">
            <v>8.8046741450366426E-5</v>
          </cell>
          <cell r="S64">
            <v>-1343.83</v>
          </cell>
          <cell r="T64">
            <v>-9.3075932064730284E-4</v>
          </cell>
          <cell r="U64">
            <v>-1092.4499999999998</v>
          </cell>
          <cell r="V64">
            <v>7.3277155217418735E-5</v>
          </cell>
        </row>
        <row r="65">
          <cell r="B65">
            <v>1263.0399999999991</v>
          </cell>
          <cell r="D65">
            <v>0</v>
          </cell>
          <cell r="E65">
            <v>0</v>
          </cell>
          <cell r="F65">
            <v>-1263.0399999999991</v>
          </cell>
          <cell r="G65">
            <v>0</v>
          </cell>
          <cell r="H65">
            <v>25250.889999999992</v>
          </cell>
          <cell r="I65">
            <v>0.17120934014720227</v>
          </cell>
          <cell r="J65">
            <v>23987.849999999991</v>
          </cell>
          <cell r="K65">
            <v>0.17120934014720227</v>
          </cell>
          <cell r="L65" t="str">
            <v>Total Administrative expenses</v>
          </cell>
          <cell r="M65">
            <v>80879.94</v>
          </cell>
          <cell r="N65">
            <v>0.32304244540436838</v>
          </cell>
          <cell r="O65">
            <v>66268.73</v>
          </cell>
          <cell r="P65">
            <v>0.24147297475008594</v>
          </cell>
          <cell r="Q65">
            <v>-14611.210000000001</v>
          </cell>
          <cell r="R65">
            <v>-8.1569470654282439E-2</v>
          </cell>
          <cell r="S65">
            <v>221034.80000000002</v>
          </cell>
          <cell r="T65">
            <v>0.15309243005991269</v>
          </cell>
          <cell r="U65">
            <v>140154.85999999999</v>
          </cell>
          <cell r="V65">
            <v>-0.1699500153444557</v>
          </cell>
        </row>
        <row r="67">
          <cell r="B67">
            <v>-15002.940000000002</v>
          </cell>
          <cell r="D67">
            <v>0</v>
          </cell>
          <cell r="E67">
            <v>0</v>
          </cell>
          <cell r="F67">
            <v>-15002.940000000002</v>
          </cell>
          <cell r="G67">
            <v>0</v>
          </cell>
          <cell r="H67">
            <v>-29430.660000000025</v>
          </cell>
          <cell r="I67">
            <v>-0.1995495556274122</v>
          </cell>
          <cell r="J67">
            <v>14427.720000000023</v>
          </cell>
          <cell r="K67">
            <v>0.1995495556274122</v>
          </cell>
          <cell r="L67" t="str">
            <v>EBITDA</v>
          </cell>
          <cell r="M67">
            <v>-141221.43000000005</v>
          </cell>
          <cell r="N67">
            <v>-0.56405229888525943</v>
          </cell>
          <cell r="O67">
            <v>-78116.62999999999</v>
          </cell>
          <cell r="P67">
            <v>-0.28464488490351036</v>
          </cell>
          <cell r="Q67">
            <v>-63104.800000000061</v>
          </cell>
          <cell r="R67">
            <v>-0.27940741398174906</v>
          </cell>
          <cell r="S67">
            <v>-367828.20000000007</v>
          </cell>
          <cell r="T67">
            <v>-0.25476401445638236</v>
          </cell>
          <cell r="U67">
            <v>226606.77000000002</v>
          </cell>
          <cell r="V67">
            <v>-0.30928828442887707</v>
          </cell>
        </row>
        <row r="69">
          <cell r="A69" t="str">
            <v>Depreciation</v>
          </cell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1571.4700000000012</v>
          </cell>
          <cell r="I69">
            <v>1.0655083514328574E-2</v>
          </cell>
          <cell r="J69">
            <v>1571.4700000000012</v>
          </cell>
          <cell r="K69">
            <v>1.0655083514328574E-2</v>
          </cell>
          <cell r="L69" t="str">
            <v>Depreciation</v>
          </cell>
          <cell r="M69">
            <v>2567.46</v>
          </cell>
          <cell r="N69">
            <v>1.0254688083075973E-2</v>
          </cell>
          <cell r="O69">
            <v>2406.3999999999996</v>
          </cell>
          <cell r="P69">
            <v>8.7685484004085615E-3</v>
          </cell>
          <cell r="Q69">
            <v>-161.0600000000004</v>
          </cell>
          <cell r="R69">
            <v>-1.4861396826674114E-3</v>
          </cell>
          <cell r="S69">
            <v>15497.550000000001</v>
          </cell>
          <cell r="T69">
            <v>1.0733864484121957E-2</v>
          </cell>
          <cell r="U69">
            <v>12930.09</v>
          </cell>
          <cell r="V69">
            <v>4.7917640104598418E-4</v>
          </cell>
        </row>
        <row r="71">
          <cell r="B71">
            <v>-15002.940000000002</v>
          </cell>
          <cell r="D71">
            <v>0</v>
          </cell>
          <cell r="E71">
            <v>0</v>
          </cell>
          <cell r="F71">
            <v>-15002.940000000002</v>
          </cell>
          <cell r="G71">
            <v>0</v>
          </cell>
          <cell r="H71">
            <v>-31002.130000000026</v>
          </cell>
          <cell r="I71">
            <v>-0.21020463914174076</v>
          </cell>
          <cell r="J71">
            <v>15999.190000000024</v>
          </cell>
          <cell r="K71">
            <v>0.21020463914174076</v>
          </cell>
          <cell r="L71" t="str">
            <v>EBIT</v>
          </cell>
          <cell r="M71">
            <v>-143788.89000000004</v>
          </cell>
          <cell r="N71">
            <v>-0.57430698696833538</v>
          </cell>
          <cell r="O71">
            <v>-80523.029999999984</v>
          </cell>
          <cell r="P71">
            <v>-0.29341343330391895</v>
          </cell>
          <cell r="Q71">
            <v>-63265.860000000059</v>
          </cell>
          <cell r="R71">
            <v>-0.28089355366441643</v>
          </cell>
          <cell r="S71">
            <v>-383325.75000000006</v>
          </cell>
          <cell r="T71">
            <v>-0.26549787894050431</v>
          </cell>
          <cell r="U71">
            <v>239536.86000000002</v>
          </cell>
          <cell r="V71">
            <v>-0.30880910802783107</v>
          </cell>
        </row>
        <row r="73">
          <cell r="A73" t="str">
            <v>Interest</v>
          </cell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-15002.940000000002</v>
          </cell>
          <cell r="D75">
            <v>0</v>
          </cell>
          <cell r="E75">
            <v>0</v>
          </cell>
          <cell r="F75">
            <v>-15002.940000000002</v>
          </cell>
          <cell r="G75">
            <v>0</v>
          </cell>
          <cell r="H75">
            <v>-31002.130000000026</v>
          </cell>
          <cell r="I75">
            <v>-0.21020463914174076</v>
          </cell>
          <cell r="J75">
            <v>15999.190000000024</v>
          </cell>
          <cell r="K75">
            <v>0.21020463914174076</v>
          </cell>
          <cell r="L75" t="str">
            <v>Profit Before Tax</v>
          </cell>
          <cell r="M75">
            <v>-143788.89000000004</v>
          </cell>
          <cell r="N75">
            <v>-0.57430698696833538</v>
          </cell>
          <cell r="O75">
            <v>-80523.029999999984</v>
          </cell>
          <cell r="P75">
            <v>-0.29341343330391895</v>
          </cell>
          <cell r="Q75">
            <v>-63265.860000000059</v>
          </cell>
          <cell r="R75">
            <v>-0.28089355366441643</v>
          </cell>
          <cell r="S75">
            <v>-383325.75000000006</v>
          </cell>
          <cell r="T75">
            <v>-0.26549787894050431</v>
          </cell>
          <cell r="U75">
            <v>239536.86000000002</v>
          </cell>
          <cell r="V75">
            <v>-0.30880910802783107</v>
          </cell>
        </row>
        <row r="77">
          <cell r="A77" t="str">
            <v>Income Tax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-15002.940000000002</v>
          </cell>
          <cell r="D79">
            <v>0</v>
          </cell>
          <cell r="E79">
            <v>0</v>
          </cell>
          <cell r="F79">
            <v>-15002.940000000002</v>
          </cell>
          <cell r="G79">
            <v>0</v>
          </cell>
          <cell r="H79">
            <v>-31002.130000000026</v>
          </cell>
          <cell r="I79">
            <v>-0.21020463914174076</v>
          </cell>
          <cell r="J79">
            <v>15999.190000000024</v>
          </cell>
          <cell r="K79">
            <v>0.21020463914174076</v>
          </cell>
          <cell r="L79" t="str">
            <v>PAT</v>
          </cell>
          <cell r="M79">
            <v>-143788.89000000004</v>
          </cell>
          <cell r="N79">
            <v>-0.57430698696833538</v>
          </cell>
          <cell r="O79">
            <v>-80523.029999999984</v>
          </cell>
          <cell r="P79">
            <v>-0.29341343330391895</v>
          </cell>
          <cell r="Q79">
            <v>-63265.860000000059</v>
          </cell>
          <cell r="R79">
            <v>-0.28089355366441643</v>
          </cell>
          <cell r="S79">
            <v>-383325.75000000006</v>
          </cell>
          <cell r="T79">
            <v>-0.26549787894050431</v>
          </cell>
          <cell r="U79">
            <v>239536.86000000002</v>
          </cell>
          <cell r="V79">
            <v>-0.30880910802783107</v>
          </cell>
        </row>
      </sheetData>
      <sheetData sheetId="10" refreshError="1">
        <row r="8">
          <cell r="A8" t="str">
            <v>Sales - External</v>
          </cell>
          <cell r="B8">
            <v>352339.47000000346</v>
          </cell>
          <cell r="D8">
            <v>992551.98662704765</v>
          </cell>
          <cell r="F8">
            <v>-640212.51662704418</v>
          </cell>
          <cell r="G8">
            <v>0</v>
          </cell>
          <cell r="H8">
            <v>912554.4400000032</v>
          </cell>
          <cell r="J8">
            <v>-560214.96999999974</v>
          </cell>
          <cell r="K8">
            <v>0</v>
          </cell>
          <cell r="L8" t="str">
            <v>External Sales</v>
          </cell>
          <cell r="M8">
            <v>8303445.2400000021</v>
          </cell>
          <cell r="O8">
            <v>9608621.8165392037</v>
          </cell>
          <cell r="Q8">
            <v>-1305176.5765392017</v>
          </cell>
          <cell r="R8">
            <v>0</v>
          </cell>
          <cell r="S8">
            <v>10048284.860000001</v>
          </cell>
          <cell r="U8">
            <v>-1744839.6199999992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88827.92</v>
          </cell>
          <cell r="D10">
            <v>0</v>
          </cell>
          <cell r="F10">
            <v>88827.92</v>
          </cell>
          <cell r="G10">
            <v>0</v>
          </cell>
          <cell r="H10">
            <v>0</v>
          </cell>
          <cell r="J10">
            <v>88827.92</v>
          </cell>
          <cell r="K10">
            <v>0</v>
          </cell>
          <cell r="L10" t="str">
            <v>Steel-Line</v>
          </cell>
          <cell r="M10">
            <v>236618.91999999998</v>
          </cell>
          <cell r="O10">
            <v>0</v>
          </cell>
          <cell r="Q10">
            <v>236618.91999999998</v>
          </cell>
          <cell r="R10">
            <v>0</v>
          </cell>
          <cell r="S10">
            <v>0</v>
          </cell>
          <cell r="U10">
            <v>236618.91999999998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19591.330000000002</v>
          </cell>
          <cell r="D12">
            <v>0</v>
          </cell>
          <cell r="F12">
            <v>19591.330000000002</v>
          </cell>
          <cell r="G12">
            <v>0</v>
          </cell>
          <cell r="H12">
            <v>0</v>
          </cell>
          <cell r="J12">
            <v>19591.330000000002</v>
          </cell>
          <cell r="K12">
            <v>0</v>
          </cell>
          <cell r="L12" t="str">
            <v>Accent</v>
          </cell>
          <cell r="M12">
            <v>37993.33</v>
          </cell>
          <cell r="O12">
            <v>0</v>
          </cell>
          <cell r="Q12">
            <v>37993.33</v>
          </cell>
          <cell r="R12">
            <v>0</v>
          </cell>
          <cell r="S12">
            <v>0</v>
          </cell>
          <cell r="U12">
            <v>37993.33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108419.25</v>
          </cell>
          <cell r="D14">
            <v>0</v>
          </cell>
          <cell r="F14">
            <v>108419.25</v>
          </cell>
          <cell r="G14">
            <v>0</v>
          </cell>
          <cell r="H14">
            <v>0</v>
          </cell>
          <cell r="J14">
            <v>108419.25</v>
          </cell>
          <cell r="K14">
            <v>0</v>
          </cell>
          <cell r="L14" t="str">
            <v>Total Intercompany</v>
          </cell>
          <cell r="M14">
            <v>274612.25</v>
          </cell>
          <cell r="O14">
            <v>0</v>
          </cell>
          <cell r="Q14">
            <v>274612.25</v>
          </cell>
          <cell r="R14">
            <v>0</v>
          </cell>
          <cell r="S14">
            <v>0</v>
          </cell>
          <cell r="U14">
            <v>274612.25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9393.5</v>
          </cell>
          <cell r="O16">
            <v>0</v>
          </cell>
          <cell r="Q16">
            <v>9393.5</v>
          </cell>
          <cell r="R16">
            <v>0</v>
          </cell>
          <cell r="S16">
            <v>6339.34</v>
          </cell>
          <cell r="U16">
            <v>3054.16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9393.5</v>
          </cell>
          <cell r="O23">
            <v>0</v>
          </cell>
          <cell r="Q23">
            <v>9393.5</v>
          </cell>
          <cell r="R23">
            <v>0</v>
          </cell>
          <cell r="S23">
            <v>6339.34</v>
          </cell>
          <cell r="U23">
            <v>-3054.16</v>
          </cell>
          <cell r="V23">
            <v>0</v>
          </cell>
        </row>
        <row r="24">
          <cell r="A24" t="str">
            <v>Sales</v>
          </cell>
          <cell r="B24">
            <v>460758.72000000346</v>
          </cell>
          <cell r="D24">
            <v>992551.98662704765</v>
          </cell>
          <cell r="F24">
            <v>-531793.26662704418</v>
          </cell>
          <cell r="G24">
            <v>0</v>
          </cell>
          <cell r="H24">
            <v>912554.4400000032</v>
          </cell>
          <cell r="J24">
            <v>-451795.71999999974</v>
          </cell>
          <cell r="K24">
            <v>0</v>
          </cell>
          <cell r="L24" t="str">
            <v>Total Sales</v>
          </cell>
          <cell r="M24">
            <v>8587450.9900000021</v>
          </cell>
          <cell r="O24">
            <v>9608621.8165392037</v>
          </cell>
          <cell r="Q24">
            <v>-1021170.8265392017</v>
          </cell>
          <cell r="R24">
            <v>0</v>
          </cell>
          <cell r="S24">
            <v>10054624.200000001</v>
          </cell>
          <cell r="U24">
            <v>-1473281.5299999991</v>
          </cell>
          <cell r="V24">
            <v>0</v>
          </cell>
        </row>
        <row r="26">
          <cell r="A26" t="str">
            <v>Cost of Goods Sold</v>
          </cell>
          <cell r="B26">
            <v>240254.37000000011</v>
          </cell>
          <cell r="C26">
            <v>0.52143206318482327</v>
          </cell>
          <cell r="D26">
            <v>443468.81811100827</v>
          </cell>
          <cell r="E26">
            <v>0.44679656490138292</v>
          </cell>
          <cell r="F26">
            <v>203214.44811100815</v>
          </cell>
          <cell r="G26">
            <v>-7.4635498283440349E-2</v>
          </cell>
          <cell r="H26">
            <v>398251.10000000056</v>
          </cell>
          <cell r="I26">
            <v>0.43641352509336229</v>
          </cell>
          <cell r="J26">
            <v>157996.73000000045</v>
          </cell>
          <cell r="K26">
            <v>-8.5018538091460982E-2</v>
          </cell>
          <cell r="L26" t="str">
            <v>Cost of goods sold - Material Only</v>
          </cell>
          <cell r="M26">
            <v>4199706.78</v>
          </cell>
          <cell r="N26">
            <v>0.48905161553649801</v>
          </cell>
          <cell r="O26">
            <v>4357850.1218776787</v>
          </cell>
          <cell r="P26">
            <v>0.45353539821668953</v>
          </cell>
          <cell r="Q26">
            <v>158143.34187767841</v>
          </cell>
          <cell r="R26">
            <v>-3.5516217319808474E-2</v>
          </cell>
          <cell r="S26">
            <v>4959125.6000000006</v>
          </cell>
          <cell r="T26">
            <v>0.49321839398035383</v>
          </cell>
          <cell r="U26">
            <v>759418.8200000003</v>
          </cell>
          <cell r="V26">
            <v>4.1667784438558231E-3</v>
          </cell>
        </row>
        <row r="27">
          <cell r="L27" t="str">
            <v xml:space="preserve"> </v>
          </cell>
        </row>
        <row r="28">
          <cell r="B28">
            <v>220504.35000000335</v>
          </cell>
          <cell r="C28">
            <v>0.47856793681517673</v>
          </cell>
          <cell r="D28">
            <v>549083.16851603938</v>
          </cell>
          <cell r="E28">
            <v>0.55320343509861702</v>
          </cell>
          <cell r="F28">
            <v>-328578.81851603603</v>
          </cell>
          <cell r="G28">
            <v>7.4635498283440294E-2</v>
          </cell>
          <cell r="H28">
            <v>514303.34000000264</v>
          </cell>
          <cell r="I28">
            <v>0.56358647490663771</v>
          </cell>
          <cell r="J28">
            <v>-293798.98999999929</v>
          </cell>
          <cell r="K28">
            <v>-8.5018538091460982E-2</v>
          </cell>
          <cell r="L28" t="str">
            <v>Gross profit before manufacturing costs</v>
          </cell>
          <cell r="M28">
            <v>4387744.2100000018</v>
          </cell>
          <cell r="N28">
            <v>0.51094838446350199</v>
          </cell>
          <cell r="O28">
            <v>5250771.6946615251</v>
          </cell>
          <cell r="P28">
            <v>0.54646460178331047</v>
          </cell>
          <cell r="Q28">
            <v>-863027.48466152325</v>
          </cell>
          <cell r="R28">
            <v>-3.5516217319808474E-2</v>
          </cell>
          <cell r="S28">
            <v>5095498.6000000006</v>
          </cell>
          <cell r="T28">
            <v>0.50678160601964617</v>
          </cell>
          <cell r="U28">
            <v>-707754.38999999873</v>
          </cell>
          <cell r="V28">
            <v>4.1667784438558231E-3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94686.659999999916</v>
          </cell>
          <cell r="C31">
            <v>0.20550161264446434</v>
          </cell>
          <cell r="D31">
            <v>142265.21255452131</v>
          </cell>
          <cell r="E31">
            <v>0.14333275684427962</v>
          </cell>
          <cell r="F31">
            <v>47578.55255452139</v>
          </cell>
          <cell r="G31">
            <v>-6.2168855800184719E-2</v>
          </cell>
          <cell r="H31">
            <v>169288.68999999994</v>
          </cell>
          <cell r="I31">
            <v>0.18551078443056981</v>
          </cell>
          <cell r="J31">
            <v>74602.030000000028</v>
          </cell>
          <cell r="K31">
            <v>-1.9990828213894529E-2</v>
          </cell>
          <cell r="L31" t="str">
            <v>Wages, Leave, Super, Payroll Tax, Wcomp</v>
          </cell>
          <cell r="M31">
            <v>1448388.92</v>
          </cell>
          <cell r="N31">
            <v>0.16866342779558613</v>
          </cell>
          <cell r="O31">
            <v>1433341.0817599094</v>
          </cell>
          <cell r="P31">
            <v>0.14917239008124109</v>
          </cell>
          <cell r="Q31">
            <v>-15047.838240090525</v>
          </cell>
          <cell r="R31">
            <v>-1.9491037714345044E-2</v>
          </cell>
          <cell r="S31">
            <v>1322018.0699999998</v>
          </cell>
          <cell r="T31">
            <v>0.1314835884169594</v>
          </cell>
          <cell r="U31">
            <v>-126370.85000000009</v>
          </cell>
          <cell r="V31">
            <v>-3.7179839378626733E-2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33491.06</v>
          </cell>
          <cell r="C34">
            <v>7.2686763258652476E-2</v>
          </cell>
          <cell r="D34">
            <v>23833.333333333332</v>
          </cell>
          <cell r="E34">
            <v>2.4012176343856061E-2</v>
          </cell>
          <cell r="F34">
            <v>-9657.7266666666656</v>
          </cell>
          <cell r="G34">
            <v>-4.8674586914796411E-2</v>
          </cell>
          <cell r="H34">
            <v>22996.880000000005</v>
          </cell>
          <cell r="I34">
            <v>2.5200556801849457E-2</v>
          </cell>
          <cell r="J34">
            <v>-10494.179999999993</v>
          </cell>
          <cell r="K34">
            <v>-4.7486206456803015E-2</v>
          </cell>
          <cell r="L34" t="str">
            <v>Factory Rent</v>
          </cell>
          <cell r="M34">
            <v>267700.7</v>
          </cell>
          <cell r="N34">
            <v>3.117347630999405E-2</v>
          </cell>
          <cell r="O34">
            <v>237548.77333333337</v>
          </cell>
          <cell r="P34">
            <v>2.4722460501509547E-2</v>
          </cell>
          <cell r="Q34">
            <v>-30151.926666666637</v>
          </cell>
          <cell r="R34">
            <v>-6.4510158084845025E-3</v>
          </cell>
          <cell r="S34">
            <v>228769.6</v>
          </cell>
          <cell r="T34">
            <v>2.2752675331217252E-2</v>
          </cell>
          <cell r="U34">
            <v>-38931.100000000006</v>
          </cell>
          <cell r="V34">
            <v>-8.4208009787767983E-3</v>
          </cell>
        </row>
        <row r="35">
          <cell r="A35" t="str">
            <v>Factory Maintenance</v>
          </cell>
          <cell r="B35">
            <v>2754.2900000000009</v>
          </cell>
          <cell r="C35">
            <v>5.9777273450190597E-3</v>
          </cell>
          <cell r="D35">
            <v>3200</v>
          </cell>
          <cell r="E35">
            <v>3.224012488126129E-3</v>
          </cell>
          <cell r="F35">
            <v>445.70999999999913</v>
          </cell>
          <cell r="G35">
            <v>-2.7537148568929307E-3</v>
          </cell>
          <cell r="H35">
            <v>7504</v>
          </cell>
          <cell r="I35">
            <v>8.2230710531636594E-3</v>
          </cell>
          <cell r="J35">
            <v>4749.7099999999991</v>
          </cell>
          <cell r="K35">
            <v>2.2453437081445997E-3</v>
          </cell>
          <cell r="L35" t="str">
            <v>Repairs and Maintenance</v>
          </cell>
          <cell r="M35">
            <v>41726.160000000003</v>
          </cell>
          <cell r="N35">
            <v>4.8589692154970884E-3</v>
          </cell>
          <cell r="O35">
            <v>41336.305253969753</v>
          </cell>
          <cell r="P35">
            <v>4.3020014777580351E-3</v>
          </cell>
          <cell r="Q35">
            <v>-389.85474603025068</v>
          </cell>
          <cell r="R35">
            <v>-5.5696773773905323E-4</v>
          </cell>
          <cell r="S35">
            <v>44040.32</v>
          </cell>
          <cell r="T35">
            <v>4.3801060212673082E-3</v>
          </cell>
          <cell r="U35">
            <v>2314.1599999999962</v>
          </cell>
          <cell r="V35">
            <v>-4.7886319422978021E-4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3369.369999999999</v>
          </cell>
          <cell r="C37">
            <v>7.3126559601519288E-3</v>
          </cell>
          <cell r="D37">
            <v>1791.6666666666667</v>
          </cell>
          <cell r="E37">
            <v>1.8051111587164524E-3</v>
          </cell>
          <cell r="F37">
            <v>-1577.7033333333322</v>
          </cell>
          <cell r="G37">
            <v>-5.5075448014354766E-3</v>
          </cell>
          <cell r="H37">
            <v>1780.2899999999991</v>
          </cell>
          <cell r="I37">
            <v>1.9508863493119301E-3</v>
          </cell>
          <cell r="J37">
            <v>-1589.08</v>
          </cell>
          <cell r="K37">
            <v>-5.361769610839999E-3</v>
          </cell>
          <cell r="L37" t="str">
            <v>Insurance - General</v>
          </cell>
          <cell r="M37">
            <v>27525.94</v>
          </cell>
          <cell r="N37">
            <v>3.2053679295583372E-3</v>
          </cell>
          <cell r="O37">
            <v>18375.256666666668</v>
          </cell>
          <cell r="P37">
            <v>1.9123717238030498E-3</v>
          </cell>
          <cell r="Q37">
            <v>-9150.6833333333307</v>
          </cell>
          <cell r="R37">
            <v>-1.2929962057552874E-3</v>
          </cell>
          <cell r="S37">
            <v>17724.28</v>
          </cell>
          <cell r="T37">
            <v>1.762798852293256E-3</v>
          </cell>
          <cell r="U37">
            <v>-9801.66</v>
          </cell>
          <cell r="V37">
            <v>-1.4425690772650812E-3</v>
          </cell>
        </row>
        <row r="38">
          <cell r="A38" t="str">
            <v>Factory Warranty</v>
          </cell>
          <cell r="B38">
            <v>7310.0999999999985</v>
          </cell>
          <cell r="C38">
            <v>1.5865353562923224E-2</v>
          </cell>
          <cell r="D38">
            <v>2800</v>
          </cell>
          <cell r="E38">
            <v>2.8210109271103625E-3</v>
          </cell>
          <cell r="F38">
            <v>-4510.0999999999985</v>
          </cell>
          <cell r="G38">
            <v>-1.3044342635812861E-2</v>
          </cell>
          <cell r="H38">
            <v>3220</v>
          </cell>
          <cell r="I38">
            <v>3.5285566086336599E-3</v>
          </cell>
          <cell r="J38">
            <v>-4090.0999999999985</v>
          </cell>
          <cell r="K38">
            <v>-1.2336796954289565E-2</v>
          </cell>
          <cell r="L38" t="str">
            <v>Warranty Expenses - Manufacturing</v>
          </cell>
          <cell r="M38">
            <v>47729.78</v>
          </cell>
          <cell r="N38">
            <v>5.5580847047139873E-3</v>
          </cell>
          <cell r="O38">
            <v>31036.510847223537</v>
          </cell>
          <cell r="P38">
            <v>3.230068935984219E-3</v>
          </cell>
          <cell r="Q38">
            <v>-16693.269152776462</v>
          </cell>
          <cell r="R38">
            <v>-2.3280157687297683E-3</v>
          </cell>
          <cell r="S38">
            <v>31498.43</v>
          </cell>
          <cell r="T38">
            <v>3.1327307091198889E-3</v>
          </cell>
          <cell r="U38">
            <v>-16231.349999999999</v>
          </cell>
          <cell r="V38">
            <v>-2.4253539955940984E-3</v>
          </cell>
        </row>
        <row r="39">
          <cell r="A39" t="str">
            <v>Factory Var Other</v>
          </cell>
          <cell r="B39">
            <v>21834.489999999991</v>
          </cell>
          <cell r="C39">
            <v>4.7388121053899591E-2</v>
          </cell>
          <cell r="D39">
            <v>47626.535550816188</v>
          </cell>
          <cell r="E39">
            <v>4.7983920431879511E-2</v>
          </cell>
          <cell r="F39">
            <v>25792.045550816198</v>
          </cell>
          <cell r="G39">
            <v>5.9579937797991922E-4</v>
          </cell>
          <cell r="H39">
            <v>29778.160000000033</v>
          </cell>
          <cell r="I39">
            <v>3.2631653186630631E-2</v>
          </cell>
          <cell r="J39">
            <v>7943.6700000000419</v>
          </cell>
          <cell r="K39">
            <v>-1.475646786726896E-2</v>
          </cell>
          <cell r="L39" t="str">
            <v>Manufacturing Variable Other</v>
          </cell>
          <cell r="M39">
            <v>253324.06</v>
          </cell>
          <cell r="N39">
            <v>2.9499331093125684E-2</v>
          </cell>
          <cell r="O39">
            <v>389745.79483901453</v>
          </cell>
          <cell r="P39">
            <v>4.0562091242695164E-2</v>
          </cell>
          <cell r="Q39">
            <v>136421.73483901453</v>
          </cell>
          <cell r="R39">
            <v>1.106276014956948E-2</v>
          </cell>
          <cell r="S39">
            <v>337250.4</v>
          </cell>
          <cell r="T39">
            <v>3.3541820488924887E-2</v>
          </cell>
          <cell r="U39">
            <v>83926.340000000026</v>
          </cell>
          <cell r="V39">
            <v>4.0424893957992022E-3</v>
          </cell>
        </row>
        <row r="40">
          <cell r="A40" t="str">
            <v>Factory Fixed Other</v>
          </cell>
          <cell r="B40">
            <v>4707.9400000000023</v>
          </cell>
          <cell r="C40">
            <v>1.0217799025051478E-2</v>
          </cell>
          <cell r="D40">
            <v>4718.6666666666661</v>
          </cell>
          <cell r="E40">
            <v>4.7540750814493203E-3</v>
          </cell>
          <cell r="F40">
            <v>10.726666666663732</v>
          </cell>
          <cell r="G40">
            <v>-5.4637239436021575E-3</v>
          </cell>
          <cell r="H40">
            <v>6142.3399999999965</v>
          </cell>
          <cell r="I40">
            <v>6.7309299377251129E-3</v>
          </cell>
          <cell r="J40">
            <v>1434.3999999999942</v>
          </cell>
          <cell r="K40">
            <v>-3.486869087326365E-3</v>
          </cell>
          <cell r="L40" t="str">
            <v>Manufacturing Fixed Other</v>
          </cell>
          <cell r="M40">
            <v>51152.92</v>
          </cell>
          <cell r="N40">
            <v>5.9567059025509485E-3</v>
          </cell>
          <cell r="O40">
            <v>50155.987798573093</v>
          </cell>
          <cell r="P40">
            <v>5.2198940447671901E-3</v>
          </cell>
          <cell r="Q40">
            <v>-996.93220142690552</v>
          </cell>
          <cell r="R40">
            <v>-7.368118577837585E-4</v>
          </cell>
          <cell r="S40">
            <v>51272.91</v>
          </cell>
          <cell r="T40">
            <v>5.0994357402238859E-3</v>
          </cell>
          <cell r="U40">
            <v>119.99000000000524</v>
          </cell>
          <cell r="V40">
            <v>-8.5727016232706264E-4</v>
          </cell>
        </row>
        <row r="41">
          <cell r="B41">
            <v>168153.90999999992</v>
          </cell>
          <cell r="C41">
            <v>0.36495003285016214</v>
          </cell>
          <cell r="D41">
            <v>226235.41477200415</v>
          </cell>
          <cell r="E41">
            <v>0.22793306327541746</v>
          </cell>
          <cell r="F41">
            <v>58081.504772004249</v>
          </cell>
          <cell r="G41">
            <v>-0.13701696957474468</v>
          </cell>
          <cell r="H41">
            <v>240710.36</v>
          </cell>
          <cell r="I41">
            <v>0.26377643836788428</v>
          </cell>
          <cell r="J41">
            <v>72556.45000000007</v>
          </cell>
          <cell r="K41">
            <v>-0.10117359448227786</v>
          </cell>
          <cell r="L41" t="str">
            <v>Total Manufacturing Costs</v>
          </cell>
          <cell r="M41">
            <v>2137548.48</v>
          </cell>
          <cell r="N41">
            <v>0.24891536295102623</v>
          </cell>
          <cell r="O41">
            <v>2201539.7104986901</v>
          </cell>
          <cell r="P41">
            <v>0.22912127800775828</v>
          </cell>
          <cell r="Q41">
            <v>63991.230498690427</v>
          </cell>
          <cell r="R41">
            <v>-1.9794084943267953E-2</v>
          </cell>
          <cell r="S41">
            <v>2032574.01</v>
          </cell>
          <cell r="T41">
            <v>0.2021531555600059</v>
          </cell>
          <cell r="U41">
            <v>-104974.47000000007</v>
          </cell>
          <cell r="V41">
            <v>-4.6762207391020327E-2</v>
          </cell>
        </row>
        <row r="43">
          <cell r="B43">
            <v>52350.440000003437</v>
          </cell>
          <cell r="C43">
            <v>0.11361790396501457</v>
          </cell>
          <cell r="D43">
            <v>322847.75374403526</v>
          </cell>
          <cell r="E43">
            <v>0.32527037182319962</v>
          </cell>
          <cell r="F43">
            <v>-270497.31374403182</v>
          </cell>
          <cell r="H43">
            <v>273592.98000000266</v>
          </cell>
          <cell r="I43">
            <v>0.29981003653875343</v>
          </cell>
          <cell r="J43">
            <v>-221242.53999999922</v>
          </cell>
          <cell r="K43">
            <v>-0.18619213257373884</v>
          </cell>
          <cell r="L43" t="str">
            <v>Contribution margin</v>
          </cell>
          <cell r="M43">
            <v>2250195.7300000018</v>
          </cell>
          <cell r="N43">
            <v>0.26203302151247576</v>
          </cell>
          <cell r="O43">
            <v>3049231.9841628349</v>
          </cell>
          <cell r="P43">
            <v>0.31734332377555219</v>
          </cell>
          <cell r="Q43">
            <v>-799036.25416283309</v>
          </cell>
          <cell r="S43">
            <v>3062924.5900000008</v>
          </cell>
          <cell r="T43">
            <v>0.30462845045964032</v>
          </cell>
          <cell r="U43">
            <v>-812728.85999999894</v>
          </cell>
          <cell r="V43">
            <v>-4.259542894716456E-2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21862.109999999986</v>
          </cell>
          <cell r="C46">
            <v>4.7448065660048326E-2</v>
          </cell>
          <cell r="D46">
            <v>27897.572326434722</v>
          </cell>
          <cell r="E46">
            <v>2.8106912990258574E-2</v>
          </cell>
          <cell r="F46">
            <v>6035.4623264347356</v>
          </cell>
          <cell r="G46">
            <v>-1.9341152669789752E-2</v>
          </cell>
          <cell r="H46">
            <v>17297.599999999977</v>
          </cell>
          <cell r="I46">
            <v>1.8955143103571898E-2</v>
          </cell>
          <cell r="J46">
            <v>-4564.5100000000093</v>
          </cell>
          <cell r="K46">
            <v>-2.8492922556476428E-2</v>
          </cell>
          <cell r="L46" t="str">
            <v>Salaries, Leave, Super, Payroll Tax, Wcomp</v>
          </cell>
          <cell r="M46">
            <v>222383.25</v>
          </cell>
          <cell r="N46">
            <v>2.589630499888302E-2</v>
          </cell>
          <cell r="O46">
            <v>243716.54553322992</v>
          </cell>
          <cell r="P46">
            <v>2.5364360278362044E-2</v>
          </cell>
          <cell r="Q46">
            <v>21333.295533229917</v>
          </cell>
          <cell r="R46">
            <v>-5.3194472052097569E-4</v>
          </cell>
          <cell r="S46">
            <v>245179.51999999999</v>
          </cell>
          <cell r="T46">
            <v>2.4384752241660108E-2</v>
          </cell>
          <cell r="U46">
            <v>22796.26999999999</v>
          </cell>
          <cell r="V46">
            <v>-1.5115527572229122E-3</v>
          </cell>
        </row>
        <row r="47">
          <cell r="A47" t="str">
            <v>Installation Labour</v>
          </cell>
          <cell r="B47">
            <v>58465.339999999967</v>
          </cell>
          <cell r="C47">
            <v>0.12688927515034232</v>
          </cell>
          <cell r="D47">
            <v>60341.653914957831</v>
          </cell>
          <cell r="E47">
            <v>6.07944518050028E-2</v>
          </cell>
          <cell r="F47">
            <v>1876.3139149578637</v>
          </cell>
          <cell r="G47">
            <v>-6.6094823345339518E-2</v>
          </cell>
          <cell r="H47">
            <v>75091.840000000026</v>
          </cell>
          <cell r="I47">
            <v>8.2287518101385557E-2</v>
          </cell>
          <cell r="J47">
            <v>16626.500000000058</v>
          </cell>
          <cell r="K47">
            <v>-4.4601757048956761E-2</v>
          </cell>
          <cell r="L47" t="str">
            <v>Installation Labour</v>
          </cell>
          <cell r="M47">
            <v>547093.49</v>
          </cell>
          <cell r="N47">
            <v>6.3708484699020088E-2</v>
          </cell>
          <cell r="O47">
            <v>555714.74273422291</v>
          </cell>
          <cell r="P47">
            <v>5.7835010404684459E-2</v>
          </cell>
          <cell r="Q47">
            <v>8621.252734222915</v>
          </cell>
          <cell r="R47">
            <v>-5.8734742943356288E-3</v>
          </cell>
          <cell r="S47">
            <v>590495.56000000006</v>
          </cell>
          <cell r="T47">
            <v>5.8728754874796812E-2</v>
          </cell>
          <cell r="U47">
            <v>43402.070000000065</v>
          </cell>
          <cell r="V47">
            <v>-4.9797298242232751E-3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11103.600000000002</v>
          </cell>
          <cell r="C49">
            <v>2.4098512991788671E-2</v>
          </cell>
          <cell r="D49">
            <v>2541.666666666667</v>
          </cell>
          <cell r="E49">
            <v>2.560739085621014E-3</v>
          </cell>
          <cell r="F49">
            <v>-8561.9333333333343</v>
          </cell>
          <cell r="G49">
            <v>-2.1537773906167658E-2</v>
          </cell>
          <cell r="H49">
            <v>6249.8700000000063</v>
          </cell>
          <cell r="I49">
            <v>6.8487640036028804E-3</v>
          </cell>
          <cell r="J49">
            <v>-4853.7299999999959</v>
          </cell>
          <cell r="K49">
            <v>-1.7249748988185792E-2</v>
          </cell>
          <cell r="L49" t="str">
            <v>Advertising Expenses</v>
          </cell>
          <cell r="M49">
            <v>29977.99</v>
          </cell>
          <cell r="N49">
            <v>3.4909066770697221E-3</v>
          </cell>
          <cell r="O49">
            <v>16965.416666666672</v>
          </cell>
          <cell r="P49">
            <v>1.7656451664550172E-3</v>
          </cell>
          <cell r="Q49">
            <v>-13012.57333333333</v>
          </cell>
          <cell r="R49">
            <v>-1.7252615106147049E-3</v>
          </cell>
          <cell r="S49">
            <v>34686.240000000005</v>
          </cell>
          <cell r="T49">
            <v>3.4497798535324674E-3</v>
          </cell>
          <cell r="U49">
            <v>4708.2500000000036</v>
          </cell>
          <cell r="V49">
            <v>-4.112682353725472E-5</v>
          </cell>
        </row>
        <row r="50">
          <cell r="A50" t="str">
            <v>Sales Doubtful Debts</v>
          </cell>
          <cell r="B50">
            <v>-1.0000000000218279E-2</v>
          </cell>
          <cell r="C50">
            <v>-2.170333314629011E-8</v>
          </cell>
          <cell r="D50">
            <v>1041.6666666666667</v>
          </cell>
          <cell r="E50">
            <v>1.049483231811891E-3</v>
          </cell>
          <cell r="F50">
            <v>1041.676666666667</v>
          </cell>
          <cell r="G50">
            <v>1.0495049351450373E-3</v>
          </cell>
          <cell r="H50">
            <v>0</v>
          </cell>
          <cell r="I50">
            <v>0</v>
          </cell>
          <cell r="J50">
            <v>1.0000000000218279E-2</v>
          </cell>
          <cell r="K50">
            <v>2.170333314629011E-8</v>
          </cell>
          <cell r="L50" t="str">
            <v>Doubtful Debts</v>
          </cell>
          <cell r="M50">
            <v>946.02</v>
          </cell>
          <cell r="N50">
            <v>1.1016307413010339E-4</v>
          </cell>
          <cell r="O50">
            <v>5692.4466666666676</v>
          </cell>
          <cell r="P50">
            <v>5.9243112855876252E-4</v>
          </cell>
          <cell r="Q50">
            <v>4746.4266666666681</v>
          </cell>
          <cell r="R50">
            <v>4.8226805442865911E-4</v>
          </cell>
          <cell r="S50">
            <v>1777.03</v>
          </cell>
          <cell r="T50">
            <v>1.7673758508050452E-4</v>
          </cell>
          <cell r="U50">
            <v>831.01</v>
          </cell>
          <cell r="V50">
            <v>6.6574510950401133E-5</v>
          </cell>
        </row>
        <row r="51">
          <cell r="A51" t="str">
            <v>Sales Motor</v>
          </cell>
          <cell r="B51">
            <v>11118.89</v>
          </cell>
          <cell r="C51">
            <v>2.4131697388168619E-2</v>
          </cell>
          <cell r="D51">
            <v>9031.6666666666679</v>
          </cell>
          <cell r="E51">
            <v>9.0994394131018192E-3</v>
          </cell>
          <cell r="F51">
            <v>-2087.2233333333315</v>
          </cell>
          <cell r="G51">
            <v>-1.50322579750668E-2</v>
          </cell>
          <cell r="H51">
            <v>16213.179999999993</v>
          </cell>
          <cell r="I51">
            <v>1.7766808520486663E-2</v>
          </cell>
          <cell r="J51">
            <v>5094.2899999999936</v>
          </cell>
          <cell r="K51">
            <v>-6.3648888676819566E-3</v>
          </cell>
          <cell r="L51" t="str">
            <v>Motor Vehicle Expenses</v>
          </cell>
          <cell r="M51">
            <v>136494.57999999999</v>
          </cell>
          <cell r="N51">
            <v>1.5894656069530586E-2</v>
          </cell>
          <cell r="O51">
            <v>114169.72744563881</v>
          </cell>
          <cell r="P51">
            <v>1.1882008640315082E-2</v>
          </cell>
          <cell r="Q51">
            <v>-22324.852554361176</v>
          </cell>
          <cell r="R51">
            <v>-4.0126474292155045E-3</v>
          </cell>
          <cell r="S51">
            <v>126475.36</v>
          </cell>
          <cell r="T51">
            <v>1.2578825173794161E-2</v>
          </cell>
          <cell r="U51">
            <v>-10019.219999999987</v>
          </cell>
          <cell r="V51">
            <v>-3.3158308957364248E-3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2372.1899999999987</v>
          </cell>
          <cell r="C53">
            <v>5.1484429855174112E-3</v>
          </cell>
          <cell r="D53">
            <v>1520</v>
          </cell>
          <cell r="E53">
            <v>1.5314059318599111E-3</v>
          </cell>
          <cell r="F53">
            <v>-852.18999999999869</v>
          </cell>
          <cell r="G53">
            <v>-3.6170370536575003E-3</v>
          </cell>
          <cell r="H53">
            <v>1392.0299999999988</v>
          </cell>
          <cell r="I53">
            <v>1.5254213217131395E-3</v>
          </cell>
          <cell r="J53">
            <v>-980.15999999999985</v>
          </cell>
          <cell r="K53">
            <v>-3.6230216638042717E-3</v>
          </cell>
          <cell r="L53" t="str">
            <v>Telephone</v>
          </cell>
          <cell r="M53">
            <v>19784.14</v>
          </cell>
          <cell r="N53">
            <v>2.3038431337818899E-3</v>
          </cell>
          <cell r="O53">
            <v>17895.266745635636</v>
          </cell>
          <cell r="P53">
            <v>1.8624176377545353E-3</v>
          </cell>
          <cell r="Q53">
            <v>-1888.8732543643637</v>
          </cell>
          <cell r="R53">
            <v>-4.4142549602735467E-4</v>
          </cell>
          <cell r="S53">
            <v>15596.63</v>
          </cell>
          <cell r="T53">
            <v>1.5511897500853386E-3</v>
          </cell>
          <cell r="U53">
            <v>-4187.51</v>
          </cell>
          <cell r="V53">
            <v>-7.5265338369655136E-4</v>
          </cell>
        </row>
        <row r="54">
          <cell r="A54" t="str">
            <v>Sales Freight</v>
          </cell>
          <cell r="B54">
            <v>4847.1399999999994</v>
          </cell>
          <cell r="C54">
            <v>1.0519909422441236E-2</v>
          </cell>
          <cell r="D54">
            <v>14400</v>
          </cell>
          <cell r="E54">
            <v>1.450805619656758E-2</v>
          </cell>
          <cell r="F54">
            <v>9552.86</v>
          </cell>
          <cell r="G54">
            <v>3.9881467741263443E-3</v>
          </cell>
          <cell r="H54">
            <v>13050.079999999987</v>
          </cell>
          <cell r="I54">
            <v>1.4300604356272641E-2</v>
          </cell>
          <cell r="J54">
            <v>8202.9399999999878</v>
          </cell>
          <cell r="K54">
            <v>3.7806949338314057E-3</v>
          </cell>
          <cell r="L54" t="str">
            <v>Freight - Outwards</v>
          </cell>
          <cell r="M54">
            <v>103893.66</v>
          </cell>
          <cell r="N54">
            <v>1.2098311841428044E-2</v>
          </cell>
          <cell r="O54">
            <v>142067.35864286392</v>
          </cell>
          <cell r="P54">
            <v>1.4785404333254652E-2</v>
          </cell>
          <cell r="Q54">
            <v>38173.698642863921</v>
          </cell>
          <cell r="R54">
            <v>2.6870924918266075E-3</v>
          </cell>
          <cell r="S54">
            <v>152324.04999999999</v>
          </cell>
          <cell r="T54">
            <v>1.514965124206233E-2</v>
          </cell>
          <cell r="U54">
            <v>48430.389999999985</v>
          </cell>
          <cell r="V54">
            <v>3.0513394006342863E-3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41.666666666666664</v>
          </cell>
          <cell r="E55">
            <v>4.1979329272475631E-5</v>
          </cell>
          <cell r="F55">
            <v>41.666666666666664</v>
          </cell>
          <cell r="G55">
            <v>4.1979329272475631E-5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291.66666666666663</v>
          </cell>
          <cell r="P55">
            <v>3.0354682725115097E-5</v>
          </cell>
          <cell r="Q55">
            <v>291.66666666666663</v>
          </cell>
          <cell r="R55">
            <v>3.0354682725115097E-5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273.15999999999985</v>
          </cell>
          <cell r="C57">
            <v>5.9284824821111972E-4</v>
          </cell>
          <cell r="D57">
            <v>1708.3333333333333</v>
          </cell>
          <cell r="E57">
            <v>1.7211525001715009E-3</v>
          </cell>
          <cell r="F57">
            <v>1435.1733333333334</v>
          </cell>
          <cell r="G57">
            <v>1.1283042519603811E-3</v>
          </cell>
          <cell r="H57">
            <v>1987.3500000000022</v>
          </cell>
          <cell r="I57">
            <v>2.1777878807975504E-3</v>
          </cell>
          <cell r="J57">
            <v>1714.1900000000023</v>
          </cell>
          <cell r="K57">
            <v>1.5849396325864308E-3</v>
          </cell>
          <cell r="L57" t="str">
            <v>Other Selling Expenses</v>
          </cell>
          <cell r="M57">
            <v>23952.25</v>
          </cell>
          <cell r="N57">
            <v>2.7892153361797518E-3</v>
          </cell>
          <cell r="O57">
            <v>19567.033333333336</v>
          </cell>
          <cell r="P57">
            <v>2.0364037327031482E-3</v>
          </cell>
          <cell r="Q57">
            <v>-4385.2166666666635</v>
          </cell>
          <cell r="R57">
            <v>-7.5281160347660369E-4</v>
          </cell>
          <cell r="S57">
            <v>23617.43</v>
          </cell>
          <cell r="T57">
            <v>2.3489122547215636E-3</v>
          </cell>
          <cell r="U57">
            <v>-334.81999999999971</v>
          </cell>
          <cell r="V57">
            <v>-4.4030308145818825E-4</v>
          </cell>
        </row>
        <row r="58">
          <cell r="B58">
            <v>110042.41999999997</v>
          </cell>
          <cell r="C58">
            <v>0.23882873014318456</v>
          </cell>
          <cell r="D58">
            <v>118524.22624139256</v>
          </cell>
          <cell r="E58">
            <v>0.11941362048366758</v>
          </cell>
          <cell r="F58">
            <v>8481.8062413926036</v>
          </cell>
          <cell r="G58">
            <v>-0.11941510965951699</v>
          </cell>
          <cell r="H58">
            <v>131281.94999999998</v>
          </cell>
          <cell r="I58">
            <v>0.14386204728783034</v>
          </cell>
          <cell r="J58">
            <v>21239.530000000035</v>
          </cell>
          <cell r="K58">
            <v>-9.4966682855354229E-2</v>
          </cell>
          <cell r="L58" t="str">
            <v>Total Selling Expenses</v>
          </cell>
          <cell r="M58">
            <v>1084525.3799999999</v>
          </cell>
          <cell r="N58">
            <v>0.12629188583002318</v>
          </cell>
          <cell r="O58">
            <v>1116080.2044349248</v>
          </cell>
          <cell r="P58">
            <v>0.11615403600481283</v>
          </cell>
          <cell r="Q58">
            <v>31554.824434924554</v>
          </cell>
          <cell r="R58">
            <v>-1.0137849825210349E-2</v>
          </cell>
          <cell r="S58">
            <v>1190151.82</v>
          </cell>
          <cell r="T58">
            <v>0.11836860297573329</v>
          </cell>
          <cell r="U58">
            <v>105626.44000000003</v>
          </cell>
          <cell r="V58">
            <v>-7.9232828542898925E-3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61582.109999999986</v>
          </cell>
          <cell r="C61">
            <v>0.13365370491523096</v>
          </cell>
          <cell r="D61">
            <v>64612.901819204555</v>
          </cell>
          <cell r="E61">
            <v>6.5097750737244678E-2</v>
          </cell>
          <cell r="F61">
            <v>3030.791819204569</v>
          </cell>
          <cell r="G61">
            <v>-6.8555954177986281E-2</v>
          </cell>
          <cell r="H61">
            <v>44958.940000000061</v>
          </cell>
          <cell r="I61">
            <v>4.9267131942287087E-2</v>
          </cell>
          <cell r="J61">
            <v>-16623.169999999925</v>
          </cell>
          <cell r="K61">
            <v>-8.4386572972943871E-2</v>
          </cell>
          <cell r="L61" t="str">
            <v>Salaries, Leave, Super, Payroll Tax, Wcomp</v>
          </cell>
          <cell r="M61">
            <v>605932.8899999999</v>
          </cell>
          <cell r="N61">
            <v>7.0560273439184973E-2</v>
          </cell>
          <cell r="O61">
            <v>633733.41932117497</v>
          </cell>
          <cell r="P61">
            <v>6.5954663574159758E-2</v>
          </cell>
          <cell r="Q61">
            <v>27800.529321175069</v>
          </cell>
          <cell r="R61">
            <v>-4.6056098650252147E-3</v>
          </cell>
          <cell r="S61">
            <v>710952.05999999994</v>
          </cell>
          <cell r="T61">
            <v>7.0708963941188363E-2</v>
          </cell>
          <cell r="U61">
            <v>105019.17000000004</v>
          </cell>
          <cell r="V61">
            <v>1.4869050200339018E-4</v>
          </cell>
        </row>
        <row r="62">
          <cell r="A62" t="str">
            <v>Admin Telephone</v>
          </cell>
          <cell r="B62">
            <v>1128.4899999999998</v>
          </cell>
          <cell r="C62">
            <v>2.4491994421722311E-3</v>
          </cell>
          <cell r="D62">
            <v>1800</v>
          </cell>
          <cell r="E62">
            <v>1.8135070245709475E-3</v>
          </cell>
          <cell r="F62">
            <v>671.51000000000022</v>
          </cell>
          <cell r="G62">
            <v>-6.3569241760128362E-4</v>
          </cell>
          <cell r="H62">
            <v>943.98000000000138</v>
          </cell>
          <cell r="I62">
            <v>1.0344369153472072E-3</v>
          </cell>
          <cell r="J62">
            <v>-184.5099999999984</v>
          </cell>
          <cell r="K62">
            <v>-1.4147625268250239E-3</v>
          </cell>
          <cell r="L62" t="str">
            <v>Telephone</v>
          </cell>
          <cell r="M62">
            <v>13169.23</v>
          </cell>
          <cell r="N62">
            <v>1.5335435410735307E-3</v>
          </cell>
          <cell r="O62">
            <v>18231.059830357986</v>
          </cell>
          <cell r="P62">
            <v>1.8973646979192256E-3</v>
          </cell>
          <cell r="Q62">
            <v>5061.8298303579868</v>
          </cell>
          <cell r="R62">
            <v>3.6382115684569492E-4</v>
          </cell>
          <cell r="S62">
            <v>17103.09</v>
          </cell>
          <cell r="T62">
            <v>1.7010173289221488E-3</v>
          </cell>
          <cell r="U62">
            <v>3933.8600000000006</v>
          </cell>
          <cell r="V62">
            <v>1.6747378784861817E-4</v>
          </cell>
        </row>
        <row r="63">
          <cell r="A63" t="str">
            <v>Admin Other</v>
          </cell>
          <cell r="B63">
            <v>17118.590000000026</v>
          </cell>
          <cell r="C63">
            <v>3.7153046175664124E-2</v>
          </cell>
          <cell r="D63">
            <v>14185.833333333336</v>
          </cell>
          <cell r="E63">
            <v>1.4292282444107057E-2</v>
          </cell>
          <cell r="F63">
            <v>-2932.7566666666899</v>
          </cell>
          <cell r="G63">
            <v>-2.2860763731557068E-2</v>
          </cell>
          <cell r="H63">
            <v>14632.769999999975</v>
          </cell>
          <cell r="I63">
            <v>1.6034955678918095E-2</v>
          </cell>
          <cell r="J63">
            <v>-2485.8200000000506</v>
          </cell>
          <cell r="K63">
            <v>-2.1118090496746029E-2</v>
          </cell>
          <cell r="L63" t="str">
            <v>Other Admin Expenses</v>
          </cell>
          <cell r="M63">
            <v>183720.49000000005</v>
          </cell>
          <cell r="N63">
            <v>2.1394065621328222E-2</v>
          </cell>
          <cell r="O63">
            <v>135893.65802768175</v>
          </cell>
          <cell r="P63">
            <v>1.4142887567264813E-2</v>
          </cell>
          <cell r="Q63">
            <v>-47826.831972318294</v>
          </cell>
          <cell r="R63">
            <v>-7.2511780540634087E-3</v>
          </cell>
          <cell r="S63">
            <v>132273.44999999998</v>
          </cell>
          <cell r="T63">
            <v>1.3155484219887598E-2</v>
          </cell>
          <cell r="U63">
            <v>-51447.040000000066</v>
          </cell>
          <cell r="V63">
            <v>-8.2385814014406238E-3</v>
          </cell>
        </row>
        <row r="64">
          <cell r="A64" t="str">
            <v>Non Operating Income</v>
          </cell>
          <cell r="B64">
            <v>-1612</v>
          </cell>
          <cell r="C64">
            <v>-3.4985773031055993E-3</v>
          </cell>
          <cell r="D64">
            <v>-4000</v>
          </cell>
          <cell r="E64">
            <v>-4.030015610157661E-3</v>
          </cell>
          <cell r="F64">
            <v>-2388</v>
          </cell>
          <cell r="G64">
            <v>-5.3143830705206169E-4</v>
          </cell>
          <cell r="H64">
            <v>-2012.8899999999994</v>
          </cell>
          <cell r="I64">
            <v>-2.2057752521591942E-3</v>
          </cell>
          <cell r="J64">
            <v>-400.88999999999942</v>
          </cell>
          <cell r="K64">
            <v>1.2928020509464051E-3</v>
          </cell>
          <cell r="L64" t="str">
            <v>Non Operating Income</v>
          </cell>
          <cell r="M64">
            <v>-27210.01</v>
          </cell>
          <cell r="N64">
            <v>-3.1685781999438219E-3</v>
          </cell>
          <cell r="O64">
            <v>-43530.934067462193</v>
          </cell>
          <cell r="P64">
            <v>-4.5304035166138946E-3</v>
          </cell>
          <cell r="Q64">
            <v>-16320.924067462194</v>
          </cell>
          <cell r="R64">
            <v>-1.3618253166700726E-3</v>
          </cell>
          <cell r="S64">
            <v>-37096.04</v>
          </cell>
          <cell r="T64">
            <v>-3.6894506708664452E-3</v>
          </cell>
          <cell r="U64">
            <v>-9886.0300000000025</v>
          </cell>
          <cell r="V64">
            <v>-5.2087247092262329E-4</v>
          </cell>
        </row>
        <row r="65">
          <cell r="B65">
            <v>78217.19</v>
          </cell>
          <cell r="C65">
            <v>0.16975737322996168</v>
          </cell>
          <cell r="D65">
            <v>76598.735152537905</v>
          </cell>
          <cell r="E65">
            <v>7.7173524595765028E-2</v>
          </cell>
          <cell r="F65">
            <v>-1618.4548474621206</v>
          </cell>
          <cell r="G65">
            <v>-9.258384863419665E-2</v>
          </cell>
          <cell r="H65">
            <v>58522.800000000039</v>
          </cell>
          <cell r="I65">
            <v>6.413074928439319E-2</v>
          </cell>
          <cell r="J65">
            <v>-19694.389999999974</v>
          </cell>
          <cell r="K65">
            <v>-0.10562662394556849</v>
          </cell>
          <cell r="L65" t="str">
            <v>Total Administrative expenses</v>
          </cell>
          <cell r="M65">
            <v>775612.59999999986</v>
          </cell>
          <cell r="N65">
            <v>9.0319304401642903E-2</v>
          </cell>
          <cell r="O65">
            <v>744327.20311175252</v>
          </cell>
          <cell r="P65">
            <v>7.7464512322729898E-2</v>
          </cell>
          <cell r="Q65">
            <v>-31285.396888247433</v>
          </cell>
          <cell r="R65">
            <v>-1.2854792078913005E-2</v>
          </cell>
          <cell r="S65">
            <v>823232.55999999982</v>
          </cell>
          <cell r="T65">
            <v>8.1876014819131648E-2</v>
          </cell>
          <cell r="U65">
            <v>47619.959999999977</v>
          </cell>
          <cell r="V65">
            <v>-8.4432895825112542E-3</v>
          </cell>
        </row>
        <row r="67">
          <cell r="B67">
            <v>-135909.16999999655</v>
          </cell>
          <cell r="C67">
            <v>-0.29496819940813174</v>
          </cell>
          <cell r="D67">
            <v>127724.79235010481</v>
          </cell>
          <cell r="E67">
            <v>0.12868322674376703</v>
          </cell>
          <cell r="F67">
            <v>-263633.96235010133</v>
          </cell>
          <cell r="G67">
            <v>-0.42365142615189877</v>
          </cell>
          <cell r="H67">
            <v>83788.23000000263</v>
          </cell>
          <cell r="I67">
            <v>9.181723996652992E-2</v>
          </cell>
          <cell r="J67">
            <v>-219697.39999999918</v>
          </cell>
          <cell r="K67">
            <v>-0.38678543937466164</v>
          </cell>
          <cell r="L67" t="str">
            <v>EBITDA</v>
          </cell>
          <cell r="M67">
            <v>390057.7500000021</v>
          </cell>
          <cell r="N67">
            <v>4.5421831280809677E-2</v>
          </cell>
          <cell r="O67">
            <v>1188824.5766161578</v>
          </cell>
          <cell r="P67">
            <v>0.12372477544800946</v>
          </cell>
          <cell r="Q67">
            <v>-798766.82661615568</v>
          </cell>
          <cell r="R67">
            <v>-7.8302944167199781E-2</v>
          </cell>
          <cell r="S67">
            <v>1049540.2100000009</v>
          </cell>
          <cell r="T67">
            <v>0.10438383266477536</v>
          </cell>
          <cell r="U67">
            <v>-659482.4599999988</v>
          </cell>
          <cell r="V67">
            <v>-5.8962001383965679E-2</v>
          </cell>
        </row>
        <row r="69">
          <cell r="A69" t="str">
            <v>Depreciation</v>
          </cell>
          <cell r="B69">
            <v>13074.429999999993</v>
          </cell>
          <cell r="C69">
            <v>2.8375870998165579E-2</v>
          </cell>
          <cell r="D69">
            <v>8529.5583333333343</v>
          </cell>
          <cell r="E69">
            <v>8.5935633077709253E-3</v>
          </cell>
          <cell r="F69">
            <v>-4544.8716666666587</v>
          </cell>
          <cell r="G69">
            <v>-1.9782307690394654E-2</v>
          </cell>
          <cell r="H69">
            <v>7197.3300000000163</v>
          </cell>
          <cell r="I69">
            <v>7.8870143900675021E-3</v>
          </cell>
          <cell r="J69">
            <v>-5877.0999999999767</v>
          </cell>
          <cell r="K69">
            <v>-2.0488856608098079E-2</v>
          </cell>
          <cell r="L69" t="str">
            <v>Depreciation</v>
          </cell>
          <cell r="M69">
            <v>90399.42</v>
          </cell>
          <cell r="N69">
            <v>1.052692121390494E-2</v>
          </cell>
          <cell r="O69">
            <v>76210.007743492126</v>
          </cell>
          <cell r="P69">
            <v>7.9314192189677783E-3</v>
          </cell>
          <cell r="Q69">
            <v>-14189.412256507872</v>
          </cell>
          <cell r="R69">
            <v>-2.5955019949371622E-3</v>
          </cell>
          <cell r="S69">
            <v>81063.3</v>
          </cell>
          <cell r="T69">
            <v>8.06229038376193E-3</v>
          </cell>
          <cell r="U69">
            <v>-9336.1199999999953</v>
          </cell>
          <cell r="V69">
            <v>-2.4646308301430105E-3</v>
          </cell>
        </row>
        <row r="71">
          <cell r="B71">
            <v>-148983.59999999654</v>
          </cell>
          <cell r="C71">
            <v>-0.32334407040629731</v>
          </cell>
          <cell r="D71">
            <v>119195.23401677147</v>
          </cell>
          <cell r="E71">
            <v>0.12008966343599611</v>
          </cell>
          <cell r="F71">
            <v>-268178.83401676803</v>
          </cell>
          <cell r="G71">
            <v>-0.44343373384229345</v>
          </cell>
          <cell r="H71">
            <v>76590.900000002614</v>
          </cell>
          <cell r="I71">
            <v>8.3930225576462431E-2</v>
          </cell>
          <cell r="J71">
            <v>-225574.49999999916</v>
          </cell>
          <cell r="K71">
            <v>-0.40727429598275977</v>
          </cell>
          <cell r="L71" t="str">
            <v>EBIT</v>
          </cell>
          <cell r="M71">
            <v>299658.33000000211</v>
          </cell>
          <cell r="N71">
            <v>3.4894910066904733E-2</v>
          </cell>
          <cell r="O71">
            <v>1112614.5688726658</v>
          </cell>
          <cell r="P71">
            <v>0.1157933562290417</v>
          </cell>
          <cell r="Q71">
            <v>-812956.23887266358</v>
          </cell>
          <cell r="R71">
            <v>-8.0898446162136969E-2</v>
          </cell>
          <cell r="S71">
            <v>968476.91000000085</v>
          </cell>
          <cell r="T71">
            <v>9.6321542281013417E-2</v>
          </cell>
          <cell r="U71">
            <v>-668818.57999999868</v>
          </cell>
          <cell r="V71">
            <v>-6.1426632214108684E-2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-148983.59999999654</v>
          </cell>
          <cell r="C75">
            <v>-0.32334407040629731</v>
          </cell>
          <cell r="D75">
            <v>119195.23401677147</v>
          </cell>
          <cell r="E75">
            <v>0.12008966343599611</v>
          </cell>
          <cell r="F75">
            <v>-268178.83401676803</v>
          </cell>
          <cell r="G75">
            <v>-0.44343373384229345</v>
          </cell>
          <cell r="H75">
            <v>76590.900000002614</v>
          </cell>
          <cell r="I75">
            <v>8.3930225576462431E-2</v>
          </cell>
          <cell r="J75">
            <v>-225574.49999999916</v>
          </cell>
          <cell r="K75">
            <v>-0.40727429598275977</v>
          </cell>
          <cell r="L75" t="str">
            <v>Profit Before Tax</v>
          </cell>
          <cell r="M75">
            <v>299658.33000000211</v>
          </cell>
          <cell r="N75">
            <v>3.4894910066904733E-2</v>
          </cell>
          <cell r="O75">
            <v>1112614.5688726658</v>
          </cell>
          <cell r="P75">
            <v>0.1157933562290417</v>
          </cell>
          <cell r="Q75">
            <v>-812956.23887266358</v>
          </cell>
          <cell r="R75">
            <v>-8.0898446162136969E-2</v>
          </cell>
          <cell r="S75">
            <v>968476.91000000085</v>
          </cell>
          <cell r="T75">
            <v>9.6321542281013417E-2</v>
          </cell>
          <cell r="U75">
            <v>-668818.57999999868</v>
          </cell>
          <cell r="V75">
            <v>-6.1426632214108684E-2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-148983.59999999654</v>
          </cell>
          <cell r="C79">
            <v>-0.32334407040629731</v>
          </cell>
          <cell r="D79">
            <v>119195.23401677147</v>
          </cell>
          <cell r="E79">
            <v>0.12008966343599611</v>
          </cell>
          <cell r="F79">
            <v>-268178.83401676803</v>
          </cell>
          <cell r="G79">
            <v>-0.44343373384229345</v>
          </cell>
          <cell r="H79">
            <v>76590.900000002614</v>
          </cell>
          <cell r="I79">
            <v>8.3930225576462431E-2</v>
          </cell>
          <cell r="J79">
            <v>-225574.49999999916</v>
          </cell>
          <cell r="K79">
            <v>-0.40727429598275977</v>
          </cell>
          <cell r="L79" t="str">
            <v>PAT</v>
          </cell>
          <cell r="M79">
            <v>299658.33000000211</v>
          </cell>
          <cell r="N79">
            <v>3.4894910066904733E-2</v>
          </cell>
          <cell r="O79">
            <v>1112614.5688726658</v>
          </cell>
          <cell r="P79">
            <v>0.1157933562290417</v>
          </cell>
          <cell r="Q79">
            <v>-812956.23887266358</v>
          </cell>
          <cell r="R79">
            <v>-8.0898446162136969E-2</v>
          </cell>
          <cell r="S79">
            <v>968476.91000000085</v>
          </cell>
          <cell r="T79">
            <v>9.6321542281013417E-2</v>
          </cell>
          <cell r="U79">
            <v>-668818.57999999868</v>
          </cell>
          <cell r="V79">
            <v>-6.1426632214108684E-2</v>
          </cell>
        </row>
      </sheetData>
      <sheetData sheetId="11" refreshError="1">
        <row r="8">
          <cell r="A8" t="str">
            <v>Sales - External</v>
          </cell>
          <cell r="B8">
            <v>77504</v>
          </cell>
          <cell r="D8">
            <v>94310.650443701103</v>
          </cell>
          <cell r="F8">
            <v>-16806.650443701103</v>
          </cell>
          <cell r="G8">
            <v>0</v>
          </cell>
          <cell r="H8">
            <v>0</v>
          </cell>
          <cell r="J8">
            <v>77504</v>
          </cell>
          <cell r="K8">
            <v>0</v>
          </cell>
          <cell r="L8" t="str">
            <v>External Sales</v>
          </cell>
          <cell r="M8">
            <v>1040703.91</v>
          </cell>
          <cell r="O8">
            <v>874076.99836048961</v>
          </cell>
          <cell r="Q8">
            <v>166626.91163951042</v>
          </cell>
          <cell r="R8">
            <v>0</v>
          </cell>
          <cell r="S8">
            <v>0</v>
          </cell>
          <cell r="U8">
            <v>1040703.91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A24" t="str">
            <v>Sales</v>
          </cell>
          <cell r="B24">
            <v>77504</v>
          </cell>
          <cell r="D24">
            <v>94310.650443701103</v>
          </cell>
          <cell r="F24">
            <v>-16806.650443701103</v>
          </cell>
          <cell r="G24">
            <v>0</v>
          </cell>
          <cell r="H24">
            <v>0</v>
          </cell>
          <cell r="J24">
            <v>77504</v>
          </cell>
          <cell r="K24">
            <v>0</v>
          </cell>
          <cell r="L24" t="str">
            <v>Total Sales</v>
          </cell>
          <cell r="M24">
            <v>1040703.91</v>
          </cell>
          <cell r="O24">
            <v>874076.99836048961</v>
          </cell>
          <cell r="Q24">
            <v>166626.91163951042</v>
          </cell>
          <cell r="R24">
            <v>0</v>
          </cell>
          <cell r="S24">
            <v>0</v>
          </cell>
          <cell r="U24">
            <v>1040703.91</v>
          </cell>
          <cell r="V24">
            <v>0</v>
          </cell>
        </row>
        <row r="26">
          <cell r="A26" t="str">
            <v>Cost of Goods Sold</v>
          </cell>
          <cell r="B26">
            <v>40197.919999999925</v>
          </cell>
          <cell r="C26">
            <v>0.51865606936416087</v>
          </cell>
          <cell r="D26">
            <v>32618.321949255642</v>
          </cell>
          <cell r="E26">
            <v>0.34586042823156227</v>
          </cell>
          <cell r="F26">
            <v>-7579.5980507442837</v>
          </cell>
          <cell r="G26">
            <v>-0.1727956411325986</v>
          </cell>
          <cell r="H26">
            <v>-19026.860000000015</v>
          </cell>
          <cell r="I26" t="e">
            <v>#DIV/0!</v>
          </cell>
          <cell r="J26">
            <v>-59224.779999999941</v>
          </cell>
          <cell r="K26" t="e">
            <v>#DIV/0!</v>
          </cell>
          <cell r="L26" t="str">
            <v>Cost of goods sold - Material Only</v>
          </cell>
          <cell r="M26">
            <v>605586.60000000009</v>
          </cell>
          <cell r="N26">
            <v>0.58190095586361357</v>
          </cell>
          <cell r="O26">
            <v>301178.66929814464</v>
          </cell>
          <cell r="P26">
            <v>0.34456766379056641</v>
          </cell>
          <cell r="Q26">
            <v>-304407.93070185545</v>
          </cell>
          <cell r="R26">
            <v>-0.23733329207304715</v>
          </cell>
          <cell r="S26">
            <v>-19026.860000000015</v>
          </cell>
          <cell r="T26" t="e">
            <v>#DIV/0!</v>
          </cell>
          <cell r="U26">
            <v>-624613.46000000008</v>
          </cell>
          <cell r="V26" t="e">
            <v>#DIV/0!</v>
          </cell>
        </row>
        <row r="27">
          <cell r="L27" t="str">
            <v xml:space="preserve"> </v>
          </cell>
        </row>
        <row r="28">
          <cell r="B28">
            <v>37306.080000000075</v>
          </cell>
          <cell r="C28">
            <v>0.48134393063583913</v>
          </cell>
          <cell r="D28">
            <v>61692.328494445464</v>
          </cell>
          <cell r="E28">
            <v>0.65413957176843773</v>
          </cell>
          <cell r="F28">
            <v>-24386.248494445386</v>
          </cell>
          <cell r="G28">
            <v>0.1727956411325986</v>
          </cell>
          <cell r="H28">
            <v>19026.860000000015</v>
          </cell>
          <cell r="I28" t="e">
            <v>#DIV/0!</v>
          </cell>
          <cell r="J28">
            <v>18279.220000000059</v>
          </cell>
          <cell r="K28" t="e">
            <v>#DIV/0!</v>
          </cell>
          <cell r="L28" t="str">
            <v>Gross profit before manufacturing costs</v>
          </cell>
          <cell r="M28">
            <v>435117.30999999994</v>
          </cell>
          <cell r="N28">
            <v>0.41809904413638643</v>
          </cell>
          <cell r="O28">
            <v>572898.32906234497</v>
          </cell>
          <cell r="P28">
            <v>0.65543233620943364</v>
          </cell>
          <cell r="Q28">
            <v>-137781.01906234503</v>
          </cell>
          <cell r="R28">
            <v>-0.23733329207304721</v>
          </cell>
          <cell r="S28">
            <v>19026.860000000015</v>
          </cell>
          <cell r="T28" t="e">
            <v>#DIV/0!</v>
          </cell>
          <cell r="U28">
            <v>416090.44999999995</v>
          </cell>
          <cell r="V28" t="e">
            <v>#DIV/0!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15395.010000000009</v>
          </cell>
          <cell r="C31">
            <v>0.19863503819157732</v>
          </cell>
          <cell r="D31">
            <v>33136.386567111418</v>
          </cell>
          <cell r="E31">
            <v>0.35135360016302969</v>
          </cell>
          <cell r="F31">
            <v>17741.376567111409</v>
          </cell>
          <cell r="G31">
            <v>0.15271856197145237</v>
          </cell>
          <cell r="H31">
            <v>24449.32</v>
          </cell>
          <cell r="I31" t="e">
            <v>#DIV/0!</v>
          </cell>
          <cell r="J31">
            <v>9054.3099999999904</v>
          </cell>
          <cell r="K31" t="e">
            <v>#DIV/0!</v>
          </cell>
          <cell r="L31" t="str">
            <v>Wages, Leave, Super, Payroll Tax, Wcomp</v>
          </cell>
          <cell r="M31">
            <v>258380.17</v>
          </cell>
          <cell r="N31">
            <v>0.24827442994809157</v>
          </cell>
          <cell r="O31">
            <v>321263.10823233303</v>
          </cell>
          <cell r="P31">
            <v>0.36754554671376521</v>
          </cell>
          <cell r="Q31">
            <v>62882.938232333021</v>
          </cell>
          <cell r="R31">
            <v>0.11927111676567365</v>
          </cell>
          <cell r="S31">
            <v>24449.32</v>
          </cell>
          <cell r="T31" t="e">
            <v>#DIV/0!</v>
          </cell>
          <cell r="U31">
            <v>-233930.85</v>
          </cell>
          <cell r="V31" t="e">
            <v>#DIV/0!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6666.6599999999962</v>
          </cell>
          <cell r="C34">
            <v>8.6016979768786084E-2</v>
          </cell>
          <cell r="D34">
            <v>6666.666666666667</v>
          </cell>
          <cell r="E34">
            <v>7.06883754411846E-2</v>
          </cell>
          <cell r="F34">
            <v>6.6666666707533295E-3</v>
          </cell>
          <cell r="G34">
            <v>-1.5328604327601483E-2</v>
          </cell>
          <cell r="H34">
            <v>6666.66</v>
          </cell>
          <cell r="I34" t="e">
            <v>#DIV/0!</v>
          </cell>
          <cell r="J34">
            <v>0</v>
          </cell>
          <cell r="K34" t="e">
            <v>#DIV/0!</v>
          </cell>
          <cell r="L34" t="str">
            <v>Factory Rent</v>
          </cell>
          <cell r="M34">
            <v>59989.59</v>
          </cell>
          <cell r="N34">
            <v>5.7643282996793964E-2</v>
          </cell>
          <cell r="O34">
            <v>66666.646666666653</v>
          </cell>
          <cell r="P34">
            <v>7.6270908388750183E-2</v>
          </cell>
          <cell r="Q34">
            <v>6677.0566666666564</v>
          </cell>
          <cell r="R34">
            <v>1.8627625391956219E-2</v>
          </cell>
          <cell r="S34">
            <v>6666.66</v>
          </cell>
          <cell r="T34" t="e">
            <v>#DIV/0!</v>
          </cell>
          <cell r="U34">
            <v>-53322.929999999993</v>
          </cell>
          <cell r="V34" t="e">
            <v>#DIV/0!</v>
          </cell>
        </row>
        <row r="35">
          <cell r="A35" t="str">
            <v>Factory Maintenance</v>
          </cell>
          <cell r="B35">
            <v>0</v>
          </cell>
          <cell r="C35">
            <v>0</v>
          </cell>
          <cell r="D35">
            <v>373.951825708569</v>
          </cell>
          <cell r="E35">
            <v>3.9651070578905628E-3</v>
          </cell>
          <cell r="F35">
            <v>373.951825708569</v>
          </cell>
          <cell r="G35">
            <v>3.9651070578905628E-3</v>
          </cell>
          <cell r="H35">
            <v>1155.9100000000001</v>
          </cell>
          <cell r="I35" t="e">
            <v>#DIV/0!</v>
          </cell>
          <cell r="J35">
            <v>1155.9100000000001</v>
          </cell>
          <cell r="K35" t="e">
            <v>#DIV/0!</v>
          </cell>
          <cell r="L35" t="str">
            <v>Repairs and Maintenance</v>
          </cell>
          <cell r="M35">
            <v>2630.76</v>
          </cell>
          <cell r="N35">
            <v>2.5278659710234008E-3</v>
          </cell>
          <cell r="O35">
            <v>3724.3424597957555</v>
          </cell>
          <cell r="P35">
            <v>4.2608860166570249E-3</v>
          </cell>
          <cell r="Q35">
            <v>1093.5824597957553</v>
          </cell>
          <cell r="R35">
            <v>1.7330200456336241E-3</v>
          </cell>
          <cell r="S35">
            <v>1155.9100000000001</v>
          </cell>
          <cell r="T35" t="e">
            <v>#DIV/0!</v>
          </cell>
          <cell r="U35">
            <v>-1474.8500000000001</v>
          </cell>
          <cell r="V35" t="e">
            <v>#DIV/0!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C37">
            <v>0</v>
          </cell>
          <cell r="D37">
            <v>125</v>
          </cell>
          <cell r="E37">
            <v>1.3254070395222113E-3</v>
          </cell>
          <cell r="F37">
            <v>125</v>
          </cell>
          <cell r="G37">
            <v>1.3254070395222113E-3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str">
            <v>Insurance - General</v>
          </cell>
          <cell r="M37">
            <v>0</v>
          </cell>
          <cell r="N37">
            <v>0</v>
          </cell>
          <cell r="O37">
            <v>875</v>
          </cell>
          <cell r="P37">
            <v>1.0010559729191383E-3</v>
          </cell>
          <cell r="Q37">
            <v>875</v>
          </cell>
          <cell r="R37">
            <v>1.0010559729191383E-3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Factory Warranty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str">
            <v>Warranty Expenses - Manufacturing</v>
          </cell>
          <cell r="M38">
            <v>168</v>
          </cell>
          <cell r="N38">
            <v>1.6142920035728509E-4</v>
          </cell>
          <cell r="O38">
            <v>0</v>
          </cell>
          <cell r="P38">
            <v>0</v>
          </cell>
          <cell r="Q38">
            <v>-168</v>
          </cell>
          <cell r="R38">
            <v>-1.6142920035728509E-4</v>
          </cell>
          <cell r="S38">
            <v>0</v>
          </cell>
          <cell r="T38">
            <v>0</v>
          </cell>
          <cell r="U38">
            <v>-168</v>
          </cell>
          <cell r="V38">
            <v>-1.6142920035728509E-4</v>
          </cell>
        </row>
        <row r="39">
          <cell r="A39" t="str">
            <v>Factory Var Other</v>
          </cell>
          <cell r="B39">
            <v>2010.2899999999972</v>
          </cell>
          <cell r="C39">
            <v>2.5937887076796E-2</v>
          </cell>
          <cell r="D39">
            <v>3814.3086222274037</v>
          </cell>
          <cell r="E39">
            <v>4.0444091990483745E-2</v>
          </cell>
          <cell r="F39">
            <v>1804.0186222274065</v>
          </cell>
          <cell r="G39">
            <v>1.4506204913687745E-2</v>
          </cell>
          <cell r="H39">
            <v>3886.07</v>
          </cell>
          <cell r="I39" t="e">
            <v>#DIV/0!</v>
          </cell>
          <cell r="J39">
            <v>1875.7800000000029</v>
          </cell>
          <cell r="K39" t="e">
            <v>#DIV/0!</v>
          </cell>
          <cell r="L39" t="str">
            <v>Manufacturing Variable Other</v>
          </cell>
          <cell r="M39">
            <v>30660.05</v>
          </cell>
          <cell r="N39">
            <v>2.9460877109609398E-2</v>
          </cell>
          <cell r="O39">
            <v>40412.373089916706</v>
          </cell>
          <cell r="P39">
            <v>4.6234339955997454E-2</v>
          </cell>
          <cell r="Q39">
            <v>9752.3230899167065</v>
          </cell>
          <cell r="R39">
            <v>1.6773462846388056E-2</v>
          </cell>
          <cell r="S39">
            <v>3886.07</v>
          </cell>
          <cell r="T39" t="e">
            <v>#DIV/0!</v>
          </cell>
          <cell r="U39">
            <v>-26773.98</v>
          </cell>
          <cell r="V39" t="e">
            <v>#DIV/0!</v>
          </cell>
        </row>
        <row r="40">
          <cell r="A40" t="str">
            <v>Factory Fixed Other</v>
          </cell>
          <cell r="B40">
            <v>985.29000000000087</v>
          </cell>
          <cell r="C40">
            <v>1.2712763212221315E-2</v>
          </cell>
          <cell r="D40">
            <v>1605.1888104590403</v>
          </cell>
          <cell r="E40">
            <v>1.7020228393157571E-2</v>
          </cell>
          <cell r="F40">
            <v>619.8988104590394</v>
          </cell>
          <cell r="G40">
            <v>4.3074651809362555E-3</v>
          </cell>
          <cell r="H40">
            <v>2080.64</v>
          </cell>
          <cell r="I40" t="e">
            <v>#DIV/0!</v>
          </cell>
          <cell r="J40">
            <v>1095.349999999999</v>
          </cell>
          <cell r="K40" t="e">
            <v>#DIV/0!</v>
          </cell>
          <cell r="L40" t="str">
            <v>Manufacturing Fixed Other</v>
          </cell>
          <cell r="M40">
            <v>15176.490000000002</v>
          </cell>
          <cell r="N40">
            <v>1.4582908600775797E-2</v>
          </cell>
          <cell r="O40">
            <v>15754.930712720601</v>
          </cell>
          <cell r="P40">
            <v>1.8024648563309868E-2</v>
          </cell>
          <cell r="Q40">
            <v>578.44071272059955</v>
          </cell>
          <cell r="R40">
            <v>3.4417399625340708E-3</v>
          </cell>
          <cell r="S40">
            <v>3349.81</v>
          </cell>
          <cell r="T40" t="e">
            <v>#DIV/0!</v>
          </cell>
          <cell r="U40">
            <v>-11826.680000000002</v>
          </cell>
          <cell r="V40" t="e">
            <v>#DIV/0!</v>
          </cell>
        </row>
        <row r="41">
          <cell r="B41">
            <v>25057.250000000004</v>
          </cell>
          <cell r="C41">
            <v>0.3233026682493807</v>
          </cell>
          <cell r="D41">
            <v>45721.502492173095</v>
          </cell>
          <cell r="E41">
            <v>0.48479681008526837</v>
          </cell>
          <cell r="F41">
            <v>20664.252492173095</v>
          </cell>
          <cell r="G41">
            <v>0.16149414183588767</v>
          </cell>
          <cell r="H41">
            <v>38238.6</v>
          </cell>
          <cell r="I41" t="e">
            <v>#DIV/0!</v>
          </cell>
          <cell r="J41">
            <v>13181.349999999991</v>
          </cell>
          <cell r="K41" t="e">
            <v>#DIV/0!</v>
          </cell>
          <cell r="L41" t="str">
            <v>Total Manufacturing Costs</v>
          </cell>
          <cell r="M41">
            <v>367005.06</v>
          </cell>
          <cell r="N41">
            <v>0.35265079382665143</v>
          </cell>
          <cell r="O41">
            <v>448696.40116143279</v>
          </cell>
          <cell r="P41">
            <v>0.51333738561139897</v>
          </cell>
          <cell r="Q41">
            <v>81691.341161432734</v>
          </cell>
          <cell r="R41">
            <v>0.16068659178474753</v>
          </cell>
          <cell r="S41">
            <v>39507.769999999997</v>
          </cell>
          <cell r="T41" t="e">
            <v>#DIV/0!</v>
          </cell>
          <cell r="U41">
            <v>-327497.28999999998</v>
          </cell>
          <cell r="V41" t="e">
            <v>#DIV/0!</v>
          </cell>
        </row>
        <row r="43">
          <cell r="B43">
            <v>12248.830000000071</v>
          </cell>
          <cell r="C43">
            <v>0.15804126238645838</v>
          </cell>
          <cell r="D43">
            <v>15970.82600227237</v>
          </cell>
          <cell r="E43">
            <v>0.16934276168316939</v>
          </cell>
          <cell r="F43">
            <v>-3721.9960022722989</v>
          </cell>
          <cell r="H43">
            <v>-19211.739999999983</v>
          </cell>
          <cell r="I43" t="e">
            <v>#DIV/0!</v>
          </cell>
          <cell r="J43">
            <v>31460.570000000054</v>
          </cell>
          <cell r="K43" t="e">
            <v>#DIV/0!</v>
          </cell>
          <cell r="L43" t="str">
            <v>Contribution margin</v>
          </cell>
          <cell r="M43">
            <v>68112.249999999942</v>
          </cell>
          <cell r="N43">
            <v>6.5448250309735015E-2</v>
          </cell>
          <cell r="O43">
            <v>124201.92790091218</v>
          </cell>
          <cell r="P43">
            <v>0.14209495059803465</v>
          </cell>
          <cell r="Q43">
            <v>-56089.67790091224</v>
          </cell>
          <cell r="S43">
            <v>-20480.909999999982</v>
          </cell>
          <cell r="T43" t="e">
            <v>#DIV/0!</v>
          </cell>
          <cell r="U43">
            <v>88593.159999999916</v>
          </cell>
          <cell r="V43" t="e">
            <v>#DIV/0!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C46">
            <v>0</v>
          </cell>
          <cell r="D46">
            <v>37.395182570856903</v>
          </cell>
          <cell r="E46">
            <v>3.9651070578905636E-4</v>
          </cell>
          <cell r="F46">
            <v>37.395182570856903</v>
          </cell>
          <cell r="G46">
            <v>3.9651070578905636E-4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Salaries, Leave, Super, Payroll Tax, Wcomp</v>
          </cell>
          <cell r="M46">
            <v>0</v>
          </cell>
          <cell r="N46">
            <v>0</v>
          </cell>
          <cell r="O46">
            <v>297.44924597957555</v>
          </cell>
          <cell r="P46">
            <v>3.4030096494645497E-4</v>
          </cell>
          <cell r="Q46">
            <v>297.44924597957555</v>
          </cell>
          <cell r="R46">
            <v>3.4030096494645497E-4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Installation Labour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Installation Labour</v>
          </cell>
          <cell r="M47">
            <v>0</v>
          </cell>
          <cell r="N47">
            <v>0</v>
          </cell>
          <cell r="O47">
            <v>6515.4132098611117</v>
          </cell>
          <cell r="P47">
            <v>7.4540494968773959E-3</v>
          </cell>
          <cell r="Q47">
            <v>6515.4132098611117</v>
          </cell>
          <cell r="R47">
            <v>7.4540494968773959E-3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Advertising Expenses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Sales Doubtful Debts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Sales Motor</v>
          </cell>
          <cell r="B51">
            <v>0</v>
          </cell>
          <cell r="C51">
            <v>0</v>
          </cell>
          <cell r="D51">
            <v>615.09440522952025</v>
          </cell>
          <cell r="E51">
            <v>6.52200363729547E-3</v>
          </cell>
          <cell r="F51">
            <v>615.09440522952025</v>
          </cell>
          <cell r="G51">
            <v>6.52200363729547E-3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Motor Vehicle Expenses</v>
          </cell>
          <cell r="M51">
            <v>0</v>
          </cell>
          <cell r="N51">
            <v>0</v>
          </cell>
          <cell r="O51">
            <v>4840.9053563603002</v>
          </cell>
          <cell r="P51">
            <v>5.5383053957951183E-3</v>
          </cell>
          <cell r="Q51">
            <v>4840.9053563603002</v>
          </cell>
          <cell r="R51">
            <v>5.5383053957951183E-3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C53">
            <v>0</v>
          </cell>
          <cell r="D53">
            <v>112.18554771257071</v>
          </cell>
          <cell r="E53">
            <v>1.189532117367169E-3</v>
          </cell>
          <cell r="F53">
            <v>112.18554771257071</v>
          </cell>
          <cell r="G53">
            <v>1.189532117367169E-3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Telephone</v>
          </cell>
          <cell r="M53">
            <v>0</v>
          </cell>
          <cell r="N53">
            <v>0</v>
          </cell>
          <cell r="O53">
            <v>892.34773793872671</v>
          </cell>
          <cell r="P53">
            <v>1.0209028948393649E-3</v>
          </cell>
          <cell r="Q53">
            <v>892.34773793872671</v>
          </cell>
          <cell r="R53">
            <v>1.0209028948393649E-3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Sales Freight</v>
          </cell>
          <cell r="B54">
            <v>0</v>
          </cell>
          <cell r="C54">
            <v>0</v>
          </cell>
          <cell r="D54">
            <v>1869.759128542845</v>
          </cell>
          <cell r="E54">
            <v>1.9825535289452814E-2</v>
          </cell>
          <cell r="F54">
            <v>1869.759128542845</v>
          </cell>
          <cell r="G54">
            <v>1.9825535289452814E-2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10524.98</v>
          </cell>
          <cell r="N54">
            <v>1.011332800700249E-2</v>
          </cell>
          <cell r="O54">
            <v>16572.482298978779</v>
          </cell>
          <cell r="P54">
            <v>1.8959979875987885E-2</v>
          </cell>
          <cell r="Q54">
            <v>6047.5022989787794</v>
          </cell>
          <cell r="R54">
            <v>8.8466518689853946E-3</v>
          </cell>
          <cell r="S54">
            <v>0</v>
          </cell>
          <cell r="T54">
            <v>0</v>
          </cell>
          <cell r="U54">
            <v>-10524.98</v>
          </cell>
          <cell r="V54">
            <v>-1.011332800700249E-2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8.3333333333333339</v>
          </cell>
          <cell r="E55">
            <v>8.8360469301480761E-5</v>
          </cell>
          <cell r="F55">
            <v>8.3333333333333339</v>
          </cell>
          <cell r="G55">
            <v>8.8360469301480761E-5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58.333333333333343</v>
          </cell>
          <cell r="P55">
            <v>6.6737064861275904E-5</v>
          </cell>
          <cell r="Q55">
            <v>58.333333333333343</v>
          </cell>
          <cell r="R55">
            <v>6.6737064861275904E-5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C57">
            <v>0</v>
          </cell>
          <cell r="D57">
            <v>166.66666666666666</v>
          </cell>
          <cell r="E57">
            <v>1.767209386029615E-3</v>
          </cell>
          <cell r="F57">
            <v>166.66666666666666</v>
          </cell>
          <cell r="G57">
            <v>1.767209386029615E-3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Other Selling Expenses</v>
          </cell>
          <cell r="M57">
            <v>0</v>
          </cell>
          <cell r="N57">
            <v>0</v>
          </cell>
          <cell r="O57">
            <v>1166.6666666666665</v>
          </cell>
          <cell r="P57">
            <v>1.3347412972255176E-3</v>
          </cell>
          <cell r="Q57">
            <v>1166.6666666666665</v>
          </cell>
          <cell r="R57">
            <v>1.3347412972255176E-3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B58">
            <v>0</v>
          </cell>
          <cell r="C58">
            <v>0</v>
          </cell>
          <cell r="D58">
            <v>2809.4342640557929</v>
          </cell>
          <cell r="E58">
            <v>2.9789151605235608E-2</v>
          </cell>
          <cell r="F58">
            <v>2809.4342640557929</v>
          </cell>
          <cell r="G58">
            <v>2.9789151605235608E-2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str">
            <v>Total Selling Expenses</v>
          </cell>
          <cell r="M58">
            <v>10524.98</v>
          </cell>
          <cell r="N58">
            <v>1.011332800700249E-2</v>
          </cell>
          <cell r="O58">
            <v>30343.597849118494</v>
          </cell>
          <cell r="P58">
            <v>3.4715016990533011E-2</v>
          </cell>
          <cell r="Q58">
            <v>19818.617849118491</v>
          </cell>
          <cell r="R58">
            <v>2.4601688983530521E-2</v>
          </cell>
          <cell r="S58">
            <v>0</v>
          </cell>
          <cell r="T58">
            <v>0</v>
          </cell>
          <cell r="U58">
            <v>-10524.98</v>
          </cell>
          <cell r="V58">
            <v>-1.011332800700249E-2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13597.530000000006</v>
          </cell>
          <cell r="C61">
            <v>0.17544294488026432</v>
          </cell>
          <cell r="D61">
            <v>5632.4024294241381</v>
          </cell>
          <cell r="E61">
            <v>5.972180663504606E-2</v>
          </cell>
          <cell r="F61">
            <v>-7965.127570575868</v>
          </cell>
          <cell r="G61">
            <v>-0.11572113824521826</v>
          </cell>
          <cell r="H61">
            <v>8399.89</v>
          </cell>
          <cell r="I61" t="e">
            <v>#DIV/0!</v>
          </cell>
          <cell r="J61">
            <v>-5197.6400000000067</v>
          </cell>
          <cell r="K61" t="e">
            <v>#DIV/0!</v>
          </cell>
          <cell r="L61" t="str">
            <v>Salaries, Leave, Super, Payroll Tax, Wcomp</v>
          </cell>
          <cell r="M61">
            <v>57630.380000000005</v>
          </cell>
          <cell r="N61">
            <v>5.5376346188609982E-2</v>
          </cell>
          <cell r="O61">
            <v>54777.049158054018</v>
          </cell>
          <cell r="P61">
            <v>6.2668448272634555E-2</v>
          </cell>
          <cell r="Q61">
            <v>-2853.3308419459863</v>
          </cell>
          <cell r="R61">
            <v>7.2921020840245737E-3</v>
          </cell>
          <cell r="S61">
            <v>8399.89</v>
          </cell>
          <cell r="T61" t="e">
            <v>#DIV/0!</v>
          </cell>
          <cell r="U61">
            <v>-49230.490000000005</v>
          </cell>
          <cell r="V61" t="e">
            <v>#DIV/0!</v>
          </cell>
        </row>
        <row r="62">
          <cell r="A62" t="str">
            <v>Admin Telephone</v>
          </cell>
          <cell r="B62">
            <v>299.56999999999971</v>
          </cell>
          <cell r="C62">
            <v>3.8652198596201451E-3</v>
          </cell>
          <cell r="D62">
            <v>37.395182570856903</v>
          </cell>
          <cell r="E62">
            <v>3.9651070578905636E-4</v>
          </cell>
          <cell r="F62">
            <v>-262.17481742914282</v>
          </cell>
          <cell r="G62">
            <v>-3.4687091538310889E-3</v>
          </cell>
          <cell r="H62">
            <v>1257.24</v>
          </cell>
          <cell r="I62" t="e">
            <v>#DIV/0!</v>
          </cell>
          <cell r="J62">
            <v>957.6700000000003</v>
          </cell>
          <cell r="K62" t="e">
            <v>#DIV/0!</v>
          </cell>
          <cell r="L62" t="str">
            <v>Telephone</v>
          </cell>
          <cell r="M62">
            <v>2551.1999999999998</v>
          </cell>
          <cell r="N62">
            <v>2.4514177139970577E-3</v>
          </cell>
          <cell r="O62">
            <v>1077.0192459795755</v>
          </cell>
          <cell r="P62">
            <v>1.2321789132991095E-3</v>
          </cell>
          <cell r="Q62">
            <v>-1474.1807540204243</v>
          </cell>
          <cell r="R62">
            <v>-1.2192388006979481E-3</v>
          </cell>
          <cell r="S62">
            <v>1257.24</v>
          </cell>
          <cell r="T62" t="e">
            <v>#DIV/0!</v>
          </cell>
          <cell r="U62">
            <v>-1293.9599999999998</v>
          </cell>
          <cell r="V62" t="e">
            <v>#DIV/0!</v>
          </cell>
        </row>
        <row r="63">
          <cell r="A63" t="str">
            <v>Admin Other</v>
          </cell>
          <cell r="B63">
            <v>343.09000000000015</v>
          </cell>
          <cell r="C63">
            <v>4.4267392650701922E-3</v>
          </cell>
          <cell r="D63">
            <v>1380.8831389979991</v>
          </cell>
          <cell r="E63">
            <v>1.4641857865483809E-2</v>
          </cell>
          <cell r="F63">
            <v>1037.793138997999</v>
          </cell>
          <cell r="G63">
            <v>1.0215118600413617E-2</v>
          </cell>
          <cell r="H63">
            <v>1001.0799999999999</v>
          </cell>
          <cell r="I63" t="e">
            <v>#DIV/0!</v>
          </cell>
          <cell r="J63">
            <v>657.98999999999978</v>
          </cell>
          <cell r="K63" t="e">
            <v>#DIV/0!</v>
          </cell>
          <cell r="L63" t="str">
            <v>Other Admin Expenses</v>
          </cell>
          <cell r="M63">
            <v>6093.4500000000007</v>
          </cell>
          <cell r="N63">
            <v>5.8551235768874938E-3</v>
          </cell>
          <cell r="O63">
            <v>10958.932360928513</v>
          </cell>
          <cell r="P63">
            <v>1.2537719653399225E-2</v>
          </cell>
          <cell r="Q63">
            <v>4865.4823609285122</v>
          </cell>
          <cell r="R63">
            <v>6.6825960765117308E-3</v>
          </cell>
          <cell r="S63">
            <v>1831.08</v>
          </cell>
          <cell r="T63" t="e">
            <v>#DIV/0!</v>
          </cell>
          <cell r="U63">
            <v>-4262.3700000000008</v>
          </cell>
          <cell r="V63" t="e">
            <v>#DIV/0!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-186.9759128542845</v>
          </cell>
          <cell r="E64">
            <v>-1.9825535289452814E-3</v>
          </cell>
          <cell r="F64">
            <v>-186.9759128542845</v>
          </cell>
          <cell r="G64">
            <v>-1.9825535289452814E-3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Non Operating Income</v>
          </cell>
          <cell r="M64">
            <v>-57</v>
          </cell>
          <cell r="N64">
            <v>-5.477062154979316E-5</v>
          </cell>
          <cell r="O64">
            <v>-1487.246229897878</v>
          </cell>
          <cell r="P64">
            <v>-1.7015048247322753E-3</v>
          </cell>
          <cell r="Q64">
            <v>-1430.246229897878</v>
          </cell>
          <cell r="R64">
            <v>-1.6467342031824821E-3</v>
          </cell>
          <cell r="S64">
            <v>0</v>
          </cell>
          <cell r="T64">
            <v>0</v>
          </cell>
          <cell r="U64">
            <v>57</v>
          </cell>
          <cell r="V64">
            <v>5.477062154979316E-5</v>
          </cell>
        </row>
        <row r="65">
          <cell r="B65">
            <v>14240.190000000006</v>
          </cell>
          <cell r="C65">
            <v>0.18373490400495465</v>
          </cell>
          <cell r="D65">
            <v>6863.7048381387103</v>
          </cell>
          <cell r="E65">
            <v>7.2777621677373658E-2</v>
          </cell>
          <cell r="F65">
            <v>-7376.4851618612975</v>
          </cell>
          <cell r="G65">
            <v>-0.11095728232758099</v>
          </cell>
          <cell r="H65">
            <v>10658.21</v>
          </cell>
          <cell r="I65" t="e">
            <v>#DIV/0!</v>
          </cell>
          <cell r="J65">
            <v>-3581.9800000000068</v>
          </cell>
          <cell r="K65" t="e">
            <v>#DIV/0!</v>
          </cell>
          <cell r="L65" t="str">
            <v>Total Administrative expenses</v>
          </cell>
          <cell r="M65">
            <v>66218.03</v>
          </cell>
          <cell r="N65">
            <v>6.3628116857944728E-2</v>
          </cell>
          <cell r="O65">
            <v>65325.754535064232</v>
          </cell>
          <cell r="P65">
            <v>7.473684201460061E-2</v>
          </cell>
          <cell r="Q65">
            <v>-892.27546493577665</v>
          </cell>
          <cell r="R65">
            <v>1.1108725156655883E-2</v>
          </cell>
          <cell r="S65">
            <v>11488.21</v>
          </cell>
          <cell r="T65" t="e">
            <v>#DIV/0!</v>
          </cell>
          <cell r="U65">
            <v>-54729.820000000007</v>
          </cell>
          <cell r="V65" t="e">
            <v>#DIV/0!</v>
          </cell>
        </row>
        <row r="67">
          <cell r="B67">
            <v>-1991.3599999999351</v>
          </cell>
          <cell r="C67">
            <v>-2.5693641618496271E-2</v>
          </cell>
          <cell r="D67">
            <v>6297.6869000778661</v>
          </cell>
          <cell r="E67">
            <v>6.6775988400560135E-2</v>
          </cell>
          <cell r="F67">
            <v>-8289.0469000778012</v>
          </cell>
          <cell r="G67">
            <v>-9.2469630019056406E-2</v>
          </cell>
          <cell r="H67">
            <v>-29869.949999999983</v>
          </cell>
          <cell r="I67" t="e">
            <v>#DIV/0!</v>
          </cell>
          <cell r="J67">
            <v>27878.590000000047</v>
          </cell>
          <cell r="K67" t="e">
            <v>#DIV/0!</v>
          </cell>
          <cell r="L67" t="str">
            <v>EBITDA</v>
          </cell>
          <cell r="M67">
            <v>-8630.760000000053</v>
          </cell>
          <cell r="N67">
            <v>-8.2931945552122046E-3</v>
          </cell>
          <cell r="O67">
            <v>28532.575516729456</v>
          </cell>
          <cell r="P67">
            <v>3.2643091592901019E-2</v>
          </cell>
          <cell r="Q67">
            <v>-37163.335516729509</v>
          </cell>
          <cell r="R67">
            <v>-4.0936286148113225E-2</v>
          </cell>
          <cell r="S67">
            <v>-31969.119999999981</v>
          </cell>
          <cell r="T67" t="e">
            <v>#DIV/0!</v>
          </cell>
          <cell r="U67">
            <v>23338.359999999928</v>
          </cell>
          <cell r="V67" t="e">
            <v>#DIV/0!</v>
          </cell>
        </row>
        <row r="69">
          <cell r="A69" t="str">
            <v>Depreciation</v>
          </cell>
          <cell r="B69">
            <v>690.15000000000055</v>
          </cell>
          <cell r="C69">
            <v>8.9047016928158612E-3</v>
          </cell>
          <cell r="D69">
            <v>835.16666666666663</v>
          </cell>
          <cell r="E69">
            <v>8.8554862333944002E-3</v>
          </cell>
          <cell r="F69">
            <v>145.01666666666608</v>
          </cell>
          <cell r="G69">
            <v>-4.9215459421460966E-5</v>
          </cell>
          <cell r="H69">
            <v>1010</v>
          </cell>
          <cell r="I69" t="e">
            <v>#DIV/0!</v>
          </cell>
          <cell r="J69">
            <v>319.84999999999945</v>
          </cell>
          <cell r="K69" t="e">
            <v>#DIV/0!</v>
          </cell>
          <cell r="L69" t="str">
            <v>Depreciation</v>
          </cell>
          <cell r="M69">
            <v>6800.87</v>
          </cell>
          <cell r="N69">
            <v>6.5348750347252946E-3</v>
          </cell>
          <cell r="O69">
            <v>7849.7266666666674</v>
          </cell>
          <cell r="P69">
            <v>8.9805894462277776E-3</v>
          </cell>
          <cell r="Q69">
            <v>1048.8566666666675</v>
          </cell>
          <cell r="R69">
            <v>2.445714411502483E-3</v>
          </cell>
          <cell r="S69">
            <v>1010</v>
          </cell>
          <cell r="T69" t="e">
            <v>#DIV/0!</v>
          </cell>
          <cell r="U69">
            <v>-5790.87</v>
          </cell>
          <cell r="V69" t="e">
            <v>#DIV/0!</v>
          </cell>
        </row>
        <row r="71">
          <cell r="B71">
            <v>-2681.5099999999356</v>
          </cell>
          <cell r="C71">
            <v>-3.4598343311312132E-2</v>
          </cell>
          <cell r="D71">
            <v>5462.5202334111991</v>
          </cell>
          <cell r="E71">
            <v>5.7920502167165724E-2</v>
          </cell>
          <cell r="F71">
            <v>-8144.0302334111348</v>
          </cell>
          <cell r="G71">
            <v>-9.2518845478477857E-2</v>
          </cell>
          <cell r="H71">
            <v>-30879.949999999983</v>
          </cell>
          <cell r="I71" t="e">
            <v>#DIV/0!</v>
          </cell>
          <cell r="J71">
            <v>28198.440000000046</v>
          </cell>
          <cell r="K71" t="e">
            <v>#DIV/0!</v>
          </cell>
          <cell r="L71" t="str">
            <v>EBIT</v>
          </cell>
          <cell r="M71">
            <v>-15431.630000000052</v>
          </cell>
          <cell r="N71">
            <v>-1.4828069589937499E-2</v>
          </cell>
          <cell r="O71">
            <v>20682.848850062786</v>
          </cell>
          <cell r="P71">
            <v>2.3662502146673238E-2</v>
          </cell>
          <cell r="Q71">
            <v>-36114.478850062835</v>
          </cell>
          <cell r="R71">
            <v>-3.8490571736610739E-2</v>
          </cell>
          <cell r="S71">
            <v>-32979.119999999981</v>
          </cell>
          <cell r="T71" t="e">
            <v>#DIV/0!</v>
          </cell>
          <cell r="U71">
            <v>17547.489999999929</v>
          </cell>
          <cell r="V71" t="e">
            <v>#DIV/0!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-2681.5099999999356</v>
          </cell>
          <cell r="C75">
            <v>-3.4598343311312132E-2</v>
          </cell>
          <cell r="D75">
            <v>5462.5202334111991</v>
          </cell>
          <cell r="E75">
            <v>5.7920502167165724E-2</v>
          </cell>
          <cell r="F75">
            <v>-8144.0302334111348</v>
          </cell>
          <cell r="G75">
            <v>-9.2518845478477857E-2</v>
          </cell>
          <cell r="H75">
            <v>-30879.949999999983</v>
          </cell>
          <cell r="I75" t="e">
            <v>#DIV/0!</v>
          </cell>
          <cell r="J75">
            <v>28198.440000000046</v>
          </cell>
          <cell r="K75" t="e">
            <v>#DIV/0!</v>
          </cell>
          <cell r="L75" t="str">
            <v>Profit Before Tax</v>
          </cell>
          <cell r="M75">
            <v>-15431.630000000052</v>
          </cell>
          <cell r="N75">
            <v>-1.4828069589937499E-2</v>
          </cell>
          <cell r="O75">
            <v>20682.848850062786</v>
          </cell>
          <cell r="P75">
            <v>2.3662502146673238E-2</v>
          </cell>
          <cell r="Q75">
            <v>-36114.478850062835</v>
          </cell>
          <cell r="R75">
            <v>-3.8490571736610739E-2</v>
          </cell>
          <cell r="S75">
            <v>-32979.119999999981</v>
          </cell>
          <cell r="T75" t="e">
            <v>#DIV/0!</v>
          </cell>
          <cell r="U75">
            <v>17547.489999999929</v>
          </cell>
          <cell r="V75" t="e">
            <v>#DIV/0!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-2681.5099999999356</v>
          </cell>
          <cell r="C79">
            <v>-3.4598343311312132E-2</v>
          </cell>
          <cell r="D79">
            <v>5462.5202334111991</v>
          </cell>
          <cell r="E79">
            <v>5.7920502167165724E-2</v>
          </cell>
          <cell r="F79">
            <v>-8144.0302334111348</v>
          </cell>
          <cell r="G79">
            <v>-9.2518845478477857E-2</v>
          </cell>
          <cell r="H79">
            <v>-30879.949999999983</v>
          </cell>
          <cell r="I79" t="e">
            <v>#DIV/0!</v>
          </cell>
          <cell r="J79">
            <v>28198.440000000046</v>
          </cell>
          <cell r="K79" t="e">
            <v>#DIV/0!</v>
          </cell>
          <cell r="L79" t="str">
            <v>PAT</v>
          </cell>
          <cell r="M79">
            <v>-15431.630000000052</v>
          </cell>
          <cell r="N79">
            <v>-1.4828069589937499E-2</v>
          </cell>
          <cell r="O79">
            <v>20682.848850062786</v>
          </cell>
          <cell r="P79">
            <v>2.3662502146673238E-2</v>
          </cell>
          <cell r="Q79">
            <v>-36114.478850062835</v>
          </cell>
          <cell r="R79">
            <v>-3.8490571736610739E-2</v>
          </cell>
          <cell r="S79">
            <v>-32979.119999999981</v>
          </cell>
          <cell r="T79" t="e">
            <v>#DIV/0!</v>
          </cell>
          <cell r="U79">
            <v>17547.489999999929</v>
          </cell>
          <cell r="V79" t="e">
            <v>#DIV/0!</v>
          </cell>
        </row>
      </sheetData>
      <sheetData sheetId="12" refreshError="1"/>
      <sheetData sheetId="13" refreshError="1">
        <row r="8">
          <cell r="A8" t="str">
            <v>Sales - External</v>
          </cell>
          <cell r="B8">
            <v>82935.339999999618</v>
          </cell>
          <cell r="D8">
            <v>173772.16646719849</v>
          </cell>
          <cell r="F8">
            <v>-90836.826467198873</v>
          </cell>
          <cell r="G8">
            <v>0</v>
          </cell>
          <cell r="H8">
            <v>146017.19999999995</v>
          </cell>
          <cell r="J8">
            <v>-63081.860000000335</v>
          </cell>
          <cell r="K8">
            <v>0</v>
          </cell>
          <cell r="L8" t="str">
            <v>External Sales</v>
          </cell>
          <cell r="M8">
            <v>1832530.8599999996</v>
          </cell>
          <cell r="O8">
            <v>2200990.7931980533</v>
          </cell>
          <cell r="Q8">
            <v>-368459.93319805362</v>
          </cell>
          <cell r="R8">
            <v>0</v>
          </cell>
          <cell r="S8">
            <v>2203606.0100000002</v>
          </cell>
          <cell r="U8">
            <v>-371075.15000000061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27963.369999999995</v>
          </cell>
          <cell r="O16">
            <v>0</v>
          </cell>
          <cell r="Q16">
            <v>27963.369999999995</v>
          </cell>
          <cell r="R16">
            <v>0</v>
          </cell>
          <cell r="S16">
            <v>1587.6</v>
          </cell>
          <cell r="U16">
            <v>26375.769999999997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27963.369999999995</v>
          </cell>
          <cell r="O23">
            <v>0</v>
          </cell>
          <cell r="Q23">
            <v>27963.369999999995</v>
          </cell>
          <cell r="R23">
            <v>0</v>
          </cell>
          <cell r="S23">
            <v>1587.6</v>
          </cell>
          <cell r="U23">
            <v>-26375.769999999997</v>
          </cell>
          <cell r="V23">
            <v>0</v>
          </cell>
        </row>
        <row r="24">
          <cell r="A24" t="str">
            <v>Sales</v>
          </cell>
          <cell r="B24">
            <v>82935.339999999618</v>
          </cell>
          <cell r="D24">
            <v>173772.16646719849</v>
          </cell>
          <cell r="F24">
            <v>-90836.826467198873</v>
          </cell>
          <cell r="G24">
            <v>0</v>
          </cell>
          <cell r="H24">
            <v>146017.19999999995</v>
          </cell>
          <cell r="J24">
            <v>-63081.860000000335</v>
          </cell>
          <cell r="K24">
            <v>0</v>
          </cell>
          <cell r="L24" t="str">
            <v>Total Sales</v>
          </cell>
          <cell r="M24">
            <v>1860494.2299999995</v>
          </cell>
          <cell r="O24">
            <v>2200990.7931980533</v>
          </cell>
          <cell r="Q24">
            <v>-340496.56319805363</v>
          </cell>
          <cell r="R24">
            <v>0</v>
          </cell>
          <cell r="S24">
            <v>2205193.6100000003</v>
          </cell>
          <cell r="U24">
            <v>-397450.92000000062</v>
          </cell>
          <cell r="V24">
            <v>0</v>
          </cell>
        </row>
        <row r="26">
          <cell r="A26" t="str">
            <v>Cost of Goods Sold</v>
          </cell>
          <cell r="B26">
            <v>22056.220000000088</v>
          </cell>
          <cell r="C26">
            <v>0.26594477095048008</v>
          </cell>
          <cell r="D26">
            <v>47778.5071544448</v>
          </cell>
          <cell r="E26">
            <v>0.27494913671035776</v>
          </cell>
          <cell r="F26">
            <v>25722.287154444712</v>
          </cell>
          <cell r="G26">
            <v>9.004365759877675E-3</v>
          </cell>
          <cell r="H26">
            <v>23866.170000000158</v>
          </cell>
          <cell r="I26">
            <v>0.16344766233019237</v>
          </cell>
          <cell r="J26">
            <v>1809.9500000000698</v>
          </cell>
          <cell r="K26">
            <v>-0.10249710862028771</v>
          </cell>
          <cell r="L26" t="str">
            <v>Cost of goods sold - Material Only</v>
          </cell>
          <cell r="M26">
            <v>501140.12000000011</v>
          </cell>
          <cell r="N26">
            <v>0.26935859940828749</v>
          </cell>
          <cell r="O26">
            <v>600491.91336675605</v>
          </cell>
          <cell r="P26">
            <v>0.27282799874607272</v>
          </cell>
          <cell r="Q26">
            <v>99351.793366755941</v>
          </cell>
          <cell r="R26">
            <v>3.4693993377852284E-3</v>
          </cell>
          <cell r="S26">
            <v>601423.45000000007</v>
          </cell>
          <cell r="T26">
            <v>0.27273045199872492</v>
          </cell>
          <cell r="U26">
            <v>100283.32999999996</v>
          </cell>
          <cell r="V26">
            <v>3.3718525904374297E-3</v>
          </cell>
        </row>
        <row r="27">
          <cell r="L27" t="str">
            <v xml:space="preserve"> </v>
          </cell>
        </row>
        <row r="28">
          <cell r="B28">
            <v>60879.11999999953</v>
          </cell>
          <cell r="C28">
            <v>0.73405522904951992</v>
          </cell>
          <cell r="D28">
            <v>125993.65931275369</v>
          </cell>
          <cell r="E28">
            <v>0.7250508632896423</v>
          </cell>
          <cell r="F28">
            <v>-65114.539312754161</v>
          </cell>
          <cell r="G28">
            <v>-9.0043657598776194E-3</v>
          </cell>
          <cell r="H28">
            <v>122151.0299999998</v>
          </cell>
          <cell r="I28">
            <v>0.83655233766980763</v>
          </cell>
          <cell r="J28">
            <v>-61271.910000000265</v>
          </cell>
          <cell r="K28">
            <v>-0.10249710862028771</v>
          </cell>
          <cell r="L28" t="str">
            <v>Gross profit before manufacturing costs</v>
          </cell>
          <cell r="M28">
            <v>1359354.1099999994</v>
          </cell>
          <cell r="N28">
            <v>0.73064140059171256</v>
          </cell>
          <cell r="O28">
            <v>1600498.8798312973</v>
          </cell>
          <cell r="P28">
            <v>0.72717200125392734</v>
          </cell>
          <cell r="Q28">
            <v>-241144.76983129792</v>
          </cell>
          <cell r="R28">
            <v>3.4693993377852284E-3</v>
          </cell>
          <cell r="S28">
            <v>1603770.1600000001</v>
          </cell>
          <cell r="T28">
            <v>0.72726954800127497</v>
          </cell>
          <cell r="U28">
            <v>-244416.05000000075</v>
          </cell>
          <cell r="V28">
            <v>3.3718525904375962E-3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34299.060000000056</v>
          </cell>
          <cell r="C31">
            <v>0.41356386794821381</v>
          </cell>
          <cell r="D31">
            <v>42146.596219508945</v>
          </cell>
          <cell r="E31">
            <v>0.24253939555656401</v>
          </cell>
          <cell r="F31">
            <v>7847.5362195088892</v>
          </cell>
          <cell r="G31">
            <v>-0.17102447239164981</v>
          </cell>
          <cell r="H31">
            <v>40116.229999999923</v>
          </cell>
          <cell r="I31">
            <v>0.27473633243206919</v>
          </cell>
          <cell r="J31">
            <v>5817.1699999998673</v>
          </cell>
          <cell r="K31">
            <v>-0.13882753551614463</v>
          </cell>
          <cell r="L31" t="str">
            <v>Wages, Leave, Super, Payroll Tax, Wcomp</v>
          </cell>
          <cell r="M31">
            <v>385262.35000000003</v>
          </cell>
          <cell r="N31">
            <v>0.20707527268171111</v>
          </cell>
          <cell r="O31">
            <v>422192.7929697322</v>
          </cell>
          <cell r="P31">
            <v>0.19181942708460104</v>
          </cell>
          <cell r="Q31">
            <v>36930.442969732161</v>
          </cell>
          <cell r="R31">
            <v>-1.5255845597110074E-2</v>
          </cell>
          <cell r="S31">
            <v>355910.04</v>
          </cell>
          <cell r="T31">
            <v>0.16139627758126868</v>
          </cell>
          <cell r="U31">
            <v>-29352.310000000056</v>
          </cell>
          <cell r="V31">
            <v>-4.5678995100442432E-2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5373.3300000000017</v>
          </cell>
          <cell r="C34">
            <v>6.4789388938419096E-2</v>
          </cell>
          <cell r="D34">
            <v>5347.4930999999997</v>
          </cell>
          <cell r="E34">
            <v>3.077301278285784E-2</v>
          </cell>
          <cell r="F34">
            <v>-25.836900000002061</v>
          </cell>
          <cell r="G34">
            <v>-3.4016376155561259E-2</v>
          </cell>
          <cell r="H34">
            <v>5166.6599999999962</v>
          </cell>
          <cell r="I34">
            <v>3.5383913675923098E-2</v>
          </cell>
          <cell r="J34">
            <v>-206.67000000000553</v>
          </cell>
          <cell r="K34">
            <v>-2.9405475262495998E-2</v>
          </cell>
          <cell r="L34" t="str">
            <v>Factory Rent</v>
          </cell>
          <cell r="M34">
            <v>53733.3</v>
          </cell>
          <cell r="N34">
            <v>2.888119679898175E-2</v>
          </cell>
          <cell r="O34">
            <v>53552.441699999996</v>
          </cell>
          <cell r="P34">
            <v>2.4331061204571403E-2</v>
          </cell>
          <cell r="Q34">
            <v>-180.85830000000715</v>
          </cell>
          <cell r="R34">
            <v>-4.5501355944103476E-3</v>
          </cell>
          <cell r="S34">
            <v>51666.6</v>
          </cell>
          <cell r="T34">
            <v>2.3429507398218877E-2</v>
          </cell>
          <cell r="U34">
            <v>-2066.7000000000044</v>
          </cell>
          <cell r="V34">
            <v>-5.4516894007628734E-3</v>
          </cell>
        </row>
        <row r="35">
          <cell r="A35" t="str">
            <v>Factory Maintenance</v>
          </cell>
          <cell r="B35">
            <v>550</v>
          </cell>
          <cell r="C35">
            <v>6.6316723365455856E-3</v>
          </cell>
          <cell r="D35">
            <v>475.66963784792176</v>
          </cell>
          <cell r="E35">
            <v>2.7373177622073896E-3</v>
          </cell>
          <cell r="F35">
            <v>-74.330362152078237</v>
          </cell>
          <cell r="G35">
            <v>-3.894354574338196E-3</v>
          </cell>
          <cell r="H35">
            <v>443.19999999999982</v>
          </cell>
          <cell r="I35">
            <v>3.0352588599151329E-3</v>
          </cell>
          <cell r="J35">
            <v>-106.80000000000018</v>
          </cell>
          <cell r="K35">
            <v>-3.5964134766304527E-3</v>
          </cell>
          <cell r="L35" t="str">
            <v>Repairs and Maintenance</v>
          </cell>
          <cell r="M35">
            <v>6802.46</v>
          </cell>
          <cell r="N35">
            <v>3.656265034479576E-3</v>
          </cell>
          <cell r="O35">
            <v>9563.695165084795</v>
          </cell>
          <cell r="P35">
            <v>4.3451772695462694E-3</v>
          </cell>
          <cell r="Q35">
            <v>2761.235165084795</v>
          </cell>
          <cell r="R35">
            <v>6.889122350666934E-4</v>
          </cell>
          <cell r="S35">
            <v>6915.74</v>
          </cell>
          <cell r="T35">
            <v>3.136114656163909E-3</v>
          </cell>
          <cell r="U35">
            <v>113.27999999999975</v>
          </cell>
          <cell r="V35">
            <v>-5.2015037831566703E-4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670.63999999999942</v>
          </cell>
          <cell r="C37">
            <v>8.0862995196016862E-3</v>
          </cell>
          <cell r="D37">
            <v>654.16666666666663</v>
          </cell>
          <cell r="E37">
            <v>3.764507745779576E-3</v>
          </cell>
          <cell r="F37">
            <v>-16.473333333332789</v>
          </cell>
          <cell r="G37">
            <v>-4.3217917738221107E-3</v>
          </cell>
          <cell r="H37">
            <v>568.42000000000007</v>
          </cell>
          <cell r="I37">
            <v>3.8928290639732872E-3</v>
          </cell>
          <cell r="J37">
            <v>-102.21999999999935</v>
          </cell>
          <cell r="K37">
            <v>-4.1934704556283991E-3</v>
          </cell>
          <cell r="L37" t="str">
            <v>Insurance - General</v>
          </cell>
          <cell r="M37">
            <v>6310.88</v>
          </cell>
          <cell r="N37">
            <v>3.3920449191610779E-3</v>
          </cell>
          <cell r="O37">
            <v>6179.4866666666676</v>
          </cell>
          <cell r="P37">
            <v>2.8075931465791526E-3</v>
          </cell>
          <cell r="Q37">
            <v>-131.39333333333252</v>
          </cell>
          <cell r="R37">
            <v>-5.8445177258192524E-4</v>
          </cell>
          <cell r="S37">
            <v>5709.98</v>
          </cell>
          <cell r="T37">
            <v>2.5893327343715633E-3</v>
          </cell>
          <cell r="U37">
            <v>-600.90000000000055</v>
          </cell>
          <cell r="V37">
            <v>-8.0271218478951455E-4</v>
          </cell>
        </row>
        <row r="38">
          <cell r="A38" t="str">
            <v>Factory Warranty</v>
          </cell>
          <cell r="B38">
            <v>2131</v>
          </cell>
          <cell r="C38">
            <v>2.5694715907597532E-2</v>
          </cell>
          <cell r="D38">
            <v>756.58545729284197</v>
          </cell>
          <cell r="E38">
            <v>4.3538932193473929E-3</v>
          </cell>
          <cell r="F38">
            <v>-1374.414542707158</v>
          </cell>
          <cell r="G38">
            <v>-2.134082268825014E-2</v>
          </cell>
          <cell r="H38">
            <v>1234</v>
          </cell>
          <cell r="I38">
            <v>8.4510591902871735E-3</v>
          </cell>
          <cell r="J38">
            <v>-897</v>
          </cell>
          <cell r="K38">
            <v>-1.724365671731036E-2</v>
          </cell>
          <cell r="L38" t="str">
            <v>Warranty Expenses - Manufacturing</v>
          </cell>
          <cell r="M38">
            <v>19370.080000000002</v>
          </cell>
          <cell r="N38">
            <v>1.0411255078173505E-2</v>
          </cell>
          <cell r="O38">
            <v>12114.496493228113</v>
          </cell>
          <cell r="P38">
            <v>5.5041104809101333E-3</v>
          </cell>
          <cell r="Q38">
            <v>-7255.583506771889</v>
          </cell>
          <cell r="R38">
            <v>-4.907144597263372E-3</v>
          </cell>
          <cell r="S38">
            <v>13380.5</v>
          </cell>
          <cell r="T38">
            <v>6.0677211920634935E-3</v>
          </cell>
          <cell r="U38">
            <v>-5989.5800000000017</v>
          </cell>
          <cell r="V38">
            <v>-4.3435338861100119E-3</v>
          </cell>
        </row>
        <row r="39">
          <cell r="A39" t="str">
            <v>Factory Var Other</v>
          </cell>
          <cell r="B39">
            <v>4499.3099999999977</v>
          </cell>
          <cell r="C39">
            <v>5.4250817564623459E-2</v>
          </cell>
          <cell r="D39">
            <v>7171.7626015099468</v>
          </cell>
          <cell r="E39">
            <v>4.1271066289339839E-2</v>
          </cell>
          <cell r="F39">
            <v>2672.4526015099491</v>
          </cell>
          <cell r="G39">
            <v>-1.297975127528362E-2</v>
          </cell>
          <cell r="H39">
            <v>4154.2900000000045</v>
          </cell>
          <cell r="I39">
            <v>2.8450689370841283E-2</v>
          </cell>
          <cell r="J39">
            <v>-345.01999999999316</v>
          </cell>
          <cell r="K39">
            <v>-2.5800128193782176E-2</v>
          </cell>
          <cell r="L39" t="str">
            <v>Manufacturing Variable Other</v>
          </cell>
          <cell r="M39">
            <v>37747.919999999998</v>
          </cell>
          <cell r="N39">
            <v>2.0289189502081931E-2</v>
          </cell>
          <cell r="O39">
            <v>49612.830452555645</v>
          </cell>
          <cell r="P39">
            <v>2.2541134931540488E-2</v>
          </cell>
          <cell r="Q39">
            <v>11864.910452555647</v>
          </cell>
          <cell r="R39">
            <v>2.2519454294585572E-3</v>
          </cell>
          <cell r="S39">
            <v>33806.840000000004</v>
          </cell>
          <cell r="T39">
            <v>1.5330554127626008E-2</v>
          </cell>
          <cell r="U39">
            <v>-3941.0799999999945</v>
          </cell>
          <cell r="V39">
            <v>-4.9586353744559223E-3</v>
          </cell>
        </row>
        <row r="40">
          <cell r="A40" t="str">
            <v>Factory Fixed Other</v>
          </cell>
          <cell r="B40">
            <v>2046.8799999999992</v>
          </cell>
          <cell r="C40">
            <v>2.4680431767688041E-2</v>
          </cell>
          <cell r="D40">
            <v>1113.8826833436976</v>
          </cell>
          <cell r="E40">
            <v>6.4100178180949126E-3</v>
          </cell>
          <cell r="F40">
            <v>-932.99731665630156</v>
          </cell>
          <cell r="G40">
            <v>-1.8270413949593129E-2</v>
          </cell>
          <cell r="H40">
            <v>2886.8899999999976</v>
          </cell>
          <cell r="I40">
            <v>1.9770890004739156E-2</v>
          </cell>
          <cell r="J40">
            <v>840.0099999999984</v>
          </cell>
          <cell r="K40">
            <v>-4.9095417629488845E-3</v>
          </cell>
          <cell r="L40" t="str">
            <v>Manufacturing Fixed Other</v>
          </cell>
          <cell r="M40">
            <v>16305.08</v>
          </cell>
          <cell r="N40">
            <v>8.7638433579017364E-3</v>
          </cell>
          <cell r="O40">
            <v>15386.385586337152</v>
          </cell>
          <cell r="P40">
            <v>6.9906633112175078E-3</v>
          </cell>
          <cell r="Q40">
            <v>-918.69441366284809</v>
          </cell>
          <cell r="R40">
            <v>-1.7731800466842286E-3</v>
          </cell>
          <cell r="S40">
            <v>14936.369999999999</v>
          </cell>
          <cell r="T40">
            <v>6.7732692187512716E-3</v>
          </cell>
          <cell r="U40">
            <v>-1368.7100000000009</v>
          </cell>
          <cell r="V40">
            <v>-1.9905741391504648E-3</v>
          </cell>
        </row>
        <row r="41">
          <cell r="B41">
            <v>49570.220000000052</v>
          </cell>
          <cell r="C41">
            <v>0.59769719398268917</v>
          </cell>
          <cell r="D41">
            <v>57666.15636617002</v>
          </cell>
          <cell r="E41">
            <v>0.33184921117419097</v>
          </cell>
          <cell r="F41">
            <v>8095.9363661699663</v>
          </cell>
          <cell r="G41">
            <v>-0.2658479828084982</v>
          </cell>
          <cell r="H41">
            <v>54569.689999999915</v>
          </cell>
          <cell r="I41">
            <v>0.37372097259774828</v>
          </cell>
          <cell r="J41">
            <v>4999.4699999998675</v>
          </cell>
          <cell r="K41">
            <v>-0.22397622138494089</v>
          </cell>
          <cell r="L41" t="str">
            <v>Total Manufacturing Costs</v>
          </cell>
          <cell r="M41">
            <v>525532.07000000007</v>
          </cell>
          <cell r="N41">
            <v>0.28246906737249072</v>
          </cell>
          <cell r="O41">
            <v>568602.12903360464</v>
          </cell>
          <cell r="P41">
            <v>0.25833916742896601</v>
          </cell>
          <cell r="Q41">
            <v>43070.059033604528</v>
          </cell>
          <cell r="R41">
            <v>-2.4129899943524713E-2</v>
          </cell>
          <cell r="S41">
            <v>482326.06999999995</v>
          </cell>
          <cell r="T41">
            <v>0.21872277690846378</v>
          </cell>
          <cell r="U41">
            <v>-43206.000000000058</v>
          </cell>
          <cell r="V41">
            <v>-6.3746290464026939E-2</v>
          </cell>
        </row>
        <row r="43">
          <cell r="B43">
            <v>11308.899999999478</v>
          </cell>
          <cell r="C43">
            <v>0.13635803506683072</v>
          </cell>
          <cell r="D43">
            <v>68327.502946583671</v>
          </cell>
          <cell r="E43">
            <v>0.39320165211545127</v>
          </cell>
          <cell r="F43">
            <v>-57018.602946584193</v>
          </cell>
          <cell r="H43">
            <v>67581.33999999988</v>
          </cell>
          <cell r="I43">
            <v>0.46283136507205935</v>
          </cell>
          <cell r="J43">
            <v>-56272.440000000403</v>
          </cell>
          <cell r="K43">
            <v>-0.3264733300052286</v>
          </cell>
          <cell r="L43" t="str">
            <v>Contribution margin</v>
          </cell>
          <cell r="M43">
            <v>833822.03999999934</v>
          </cell>
          <cell r="N43">
            <v>0.44817233321922184</v>
          </cell>
          <cell r="O43">
            <v>1031896.7507976927</v>
          </cell>
          <cell r="P43">
            <v>0.46883283382496133</v>
          </cell>
          <cell r="Q43">
            <v>-198074.71079769335</v>
          </cell>
          <cell r="S43">
            <v>1121444.0900000003</v>
          </cell>
          <cell r="T43">
            <v>0.50854677109281132</v>
          </cell>
          <cell r="U43">
            <v>-287622.05000000098</v>
          </cell>
          <cell r="V43">
            <v>-6.0374437873589482E-2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7337.18</v>
          </cell>
          <cell r="C46">
            <v>8.846867933501007E-2</v>
          </cell>
          <cell r="D46">
            <v>7944.4444444444434</v>
          </cell>
          <cell r="E46">
            <v>4.5717588759785932E-2</v>
          </cell>
          <cell r="F46">
            <v>607.26444444444314</v>
          </cell>
          <cell r="G46">
            <v>-4.2751090575224138E-2</v>
          </cell>
          <cell r="H46">
            <v>3367.4300000000003</v>
          </cell>
          <cell r="I46">
            <v>2.3061872163005464E-2</v>
          </cell>
          <cell r="J46">
            <v>-3969.75</v>
          </cell>
          <cell r="K46">
            <v>-6.5406807172004602E-2</v>
          </cell>
          <cell r="L46" t="str">
            <v>Salaries, Leave, Super, Payroll Tax, Wcomp</v>
          </cell>
          <cell r="M46">
            <v>46698.68</v>
          </cell>
          <cell r="N46">
            <v>2.5100147717200937E-2</v>
          </cell>
          <cell r="O46">
            <v>60256.862222222218</v>
          </cell>
          <cell r="P46">
            <v>2.7377153238641504E-2</v>
          </cell>
          <cell r="Q46">
            <v>13558.182222222218</v>
          </cell>
          <cell r="R46">
            <v>2.2770055214405664E-3</v>
          </cell>
          <cell r="S46">
            <v>37548.870000000003</v>
          </cell>
          <cell r="T46">
            <v>1.7027470889506159E-2</v>
          </cell>
          <cell r="U46">
            <v>-9149.8099999999977</v>
          </cell>
          <cell r="V46">
            <v>-8.0726768276947782E-3</v>
          </cell>
        </row>
        <row r="47">
          <cell r="A47" t="str">
            <v>Installation Labour</v>
          </cell>
          <cell r="B47">
            <v>17309.289999999979</v>
          </cell>
          <cell r="C47">
            <v>0.20870825392408179</v>
          </cell>
          <cell r="D47">
            <v>22929.036132561134</v>
          </cell>
          <cell r="E47">
            <v>0.1319488419734311</v>
          </cell>
          <cell r="F47">
            <v>5619.7461325611548</v>
          </cell>
          <cell r="G47">
            <v>-7.6759411950650697E-2</v>
          </cell>
          <cell r="H47">
            <v>26860.28</v>
          </cell>
          <cell r="I47">
            <v>0.18395284939034584</v>
          </cell>
          <cell r="J47">
            <v>9550.9900000000198</v>
          </cell>
          <cell r="K47">
            <v>-2.4755404533735953E-2</v>
          </cell>
          <cell r="L47" t="str">
            <v>Installation Labour</v>
          </cell>
          <cell r="M47">
            <v>262204.74</v>
          </cell>
          <cell r="N47">
            <v>0.1409328423448</v>
          </cell>
          <cell r="O47">
            <v>235840.66197568204</v>
          </cell>
          <cell r="P47">
            <v>0.10715204384521941</v>
          </cell>
          <cell r="Q47">
            <v>-26364.078024317947</v>
          </cell>
          <cell r="R47">
            <v>-3.3780798499580586E-2</v>
          </cell>
          <cell r="S47">
            <v>206952.41</v>
          </cell>
          <cell r="T47">
            <v>9.3847727955279167E-2</v>
          </cell>
          <cell r="U47">
            <v>-55252.329999999987</v>
          </cell>
          <cell r="V47">
            <v>-4.708511438952083E-2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1650.9899999999998</v>
          </cell>
          <cell r="C49">
            <v>1.9906954019842535E-2</v>
          </cell>
          <cell r="D49">
            <v>500</v>
          </cell>
          <cell r="E49">
            <v>2.8773307611054087E-3</v>
          </cell>
          <cell r="F49">
            <v>-1150.9899999999998</v>
          </cell>
          <cell r="G49">
            <v>-1.7029623258737126E-2</v>
          </cell>
          <cell r="H49">
            <v>56.900000000001455</v>
          </cell>
          <cell r="I49">
            <v>3.8968011987629866E-4</v>
          </cell>
          <cell r="J49">
            <v>-1594.0899999999983</v>
          </cell>
          <cell r="K49">
            <v>-1.9517273899966235E-2</v>
          </cell>
          <cell r="L49" t="str">
            <v>Advertising Expenses</v>
          </cell>
          <cell r="M49">
            <v>4686.1499999999996</v>
          </cell>
          <cell r="N49">
            <v>2.5187662097721211E-3</v>
          </cell>
          <cell r="O49">
            <v>4278.5300000000007</v>
          </cell>
          <cell r="P49">
            <v>1.9439109028635555E-3</v>
          </cell>
          <cell r="Q49">
            <v>-407.61999999999898</v>
          </cell>
          <cell r="R49">
            <v>-5.748553069085656E-4</v>
          </cell>
          <cell r="S49">
            <v>7174.8700000000008</v>
          </cell>
          <cell r="T49">
            <v>3.2536236126677331E-3</v>
          </cell>
          <cell r="U49">
            <v>2488.7200000000012</v>
          </cell>
          <cell r="V49">
            <v>7.3485740289561206E-4</v>
          </cell>
        </row>
        <row r="50">
          <cell r="A50" t="str">
            <v>Sales Doubtful Debts</v>
          </cell>
          <cell r="B50">
            <v>-1.999999999998181E-2</v>
          </cell>
          <cell r="C50">
            <v>-2.4115172132871105E-7</v>
          </cell>
          <cell r="D50">
            <v>416.66666666666669</v>
          </cell>
          <cell r="E50">
            <v>2.3977756342545074E-3</v>
          </cell>
          <cell r="F50">
            <v>416.68666666666667</v>
          </cell>
          <cell r="G50">
            <v>2.3980167859758363E-3</v>
          </cell>
          <cell r="H50">
            <v>0</v>
          </cell>
          <cell r="I50">
            <v>0</v>
          </cell>
          <cell r="J50">
            <v>1.999999999998181E-2</v>
          </cell>
          <cell r="K50">
            <v>2.4115172132871105E-7</v>
          </cell>
          <cell r="L50" t="str">
            <v>Doubtful Debts</v>
          </cell>
          <cell r="M50">
            <v>1039.6500000000001</v>
          </cell>
          <cell r="N50">
            <v>5.5880313049936215E-4</v>
          </cell>
          <cell r="O50">
            <v>2867.8466666666668</v>
          </cell>
          <cell r="P50">
            <v>1.3029798559491782E-3</v>
          </cell>
          <cell r="Q50">
            <v>1828.1966666666667</v>
          </cell>
          <cell r="R50">
            <v>7.4417672544981603E-4</v>
          </cell>
          <cell r="S50">
            <v>-8.9999999999999969E-2</v>
          </cell>
          <cell r="T50">
            <v>-4.081274296817863E-8</v>
          </cell>
          <cell r="U50">
            <v>-1039.74</v>
          </cell>
          <cell r="V50">
            <v>-5.5884394324233033E-4</v>
          </cell>
        </row>
        <row r="51">
          <cell r="A51" t="str">
            <v>Sales Motor</v>
          </cell>
          <cell r="B51">
            <v>3515.6700000000055</v>
          </cell>
          <cell r="C51">
            <v>4.23904936062241E-2</v>
          </cell>
          <cell r="D51">
            <v>2565.7093034675686</v>
          </cell>
          <cell r="E51">
            <v>1.4764788605843134E-2</v>
          </cell>
          <cell r="F51">
            <v>-949.96069653243694</v>
          </cell>
          <cell r="G51">
            <v>-2.7625705000380966E-2</v>
          </cell>
          <cell r="H51">
            <v>2389.4099999999962</v>
          </cell>
          <cell r="I51">
            <v>1.6363894116583504E-2</v>
          </cell>
          <cell r="J51">
            <v>-1126.2600000000093</v>
          </cell>
          <cell r="K51">
            <v>-2.6026599489640596E-2</v>
          </cell>
          <cell r="L51" t="str">
            <v>Motor Vehicle Expenses</v>
          </cell>
          <cell r="M51">
            <v>37055.100000000006</v>
          </cell>
          <cell r="N51">
            <v>1.9916804579393946E-2</v>
          </cell>
          <cell r="O51">
            <v>40002.373722704557</v>
          </cell>
          <cell r="P51">
            <v>1.8174711973502105E-2</v>
          </cell>
          <cell r="Q51">
            <v>2947.2737227045509</v>
          </cell>
          <cell r="R51">
            <v>-1.7420926058918408E-3</v>
          </cell>
          <cell r="S51">
            <v>35848</v>
          </cell>
          <cell r="T51">
            <v>1.6256168999147422E-2</v>
          </cell>
          <cell r="U51">
            <v>-1207.1000000000058</v>
          </cell>
          <cell r="V51">
            <v>-3.6606355802465233E-3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827.45000000000073</v>
          </cell>
          <cell r="C53">
            <v>9.977049590681181E-3</v>
          </cell>
          <cell r="D53">
            <v>369.96527388171694</v>
          </cell>
          <cell r="E53">
            <v>2.1290249261613032E-3</v>
          </cell>
          <cell r="F53">
            <v>-457.48472611828379</v>
          </cell>
          <cell r="G53">
            <v>-7.8480246645198787E-3</v>
          </cell>
          <cell r="H53">
            <v>123.14000000000033</v>
          </cell>
          <cell r="I53">
            <v>8.4332530688165758E-4</v>
          </cell>
          <cell r="J53">
            <v>-704.3100000000004</v>
          </cell>
          <cell r="K53">
            <v>-9.1337242837995231E-3</v>
          </cell>
          <cell r="L53" t="str">
            <v>Telephone</v>
          </cell>
          <cell r="M53">
            <v>8276.8700000000008</v>
          </cell>
          <cell r="N53">
            <v>4.4487480082107018E-3</v>
          </cell>
          <cell r="O53">
            <v>5947.9717950659524</v>
          </cell>
          <cell r="P53">
            <v>2.702406485955133E-3</v>
          </cell>
          <cell r="Q53">
            <v>-2328.8982049340484</v>
          </cell>
          <cell r="R53">
            <v>-1.7463415222555689E-3</v>
          </cell>
          <cell r="S53">
            <v>5060.68</v>
          </cell>
          <cell r="T53">
            <v>2.294891467602248E-3</v>
          </cell>
          <cell r="U53">
            <v>-3216.1900000000005</v>
          </cell>
          <cell r="V53">
            <v>-2.1538565406084538E-3</v>
          </cell>
        </row>
        <row r="54">
          <cell r="A54" t="str">
            <v>Sales Freight</v>
          </cell>
          <cell r="B54">
            <v>2368.7199999999866</v>
          </cell>
          <cell r="C54">
            <v>2.8561045267313036E-2</v>
          </cell>
          <cell r="D54">
            <v>5862.0997646558035</v>
          </cell>
          <cell r="E54">
            <v>3.3734399955025841E-2</v>
          </cell>
          <cell r="F54">
            <v>3493.3797646558169</v>
          </cell>
          <cell r="G54">
            <v>5.1733546877128049E-3</v>
          </cell>
          <cell r="H54">
            <v>15844.809999999983</v>
          </cell>
          <cell r="I54">
            <v>0.10851331213035169</v>
          </cell>
          <cell r="J54">
            <v>13476.089999999997</v>
          </cell>
          <cell r="K54">
            <v>7.9952266863038648E-2</v>
          </cell>
          <cell r="L54" t="str">
            <v>Freight - Outwards</v>
          </cell>
          <cell r="M54">
            <v>109796.59999999999</v>
          </cell>
          <cell r="N54">
            <v>5.9014749000323434E-2</v>
          </cell>
          <cell r="O54">
            <v>105201.05429282002</v>
          </cell>
          <cell r="P54">
            <v>4.7797135098399134E-2</v>
          </cell>
          <cell r="Q54">
            <v>-4595.5457071799756</v>
          </cell>
          <cell r="R54">
            <v>-1.12176139019243E-2</v>
          </cell>
          <cell r="S54">
            <v>104209.26</v>
          </cell>
          <cell r="T54">
            <v>4.725628603649E-2</v>
          </cell>
          <cell r="U54">
            <v>-5587.3399999999965</v>
          </cell>
          <cell r="V54">
            <v>-1.1758462963833434E-2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22.916666666666668</v>
          </cell>
          <cell r="E55">
            <v>1.3187765988399789E-4</v>
          </cell>
          <cell r="F55">
            <v>22.916666666666668</v>
          </cell>
          <cell r="G55">
            <v>1.3187765988399789E-4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160.41666666666666</v>
          </cell>
          <cell r="P55">
            <v>7.2883842659596154E-5</v>
          </cell>
          <cell r="Q55">
            <v>160.41666666666666</v>
          </cell>
          <cell r="R55">
            <v>7.2883842659596154E-5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68.370000000000346</v>
          </cell>
          <cell r="C57">
            <v>8.2437715936295268E-4</v>
          </cell>
          <cell r="D57">
            <v>833.33333333333337</v>
          </cell>
          <cell r="E57">
            <v>4.7955512685090148E-3</v>
          </cell>
          <cell r="F57">
            <v>764.96333333333303</v>
          </cell>
          <cell r="G57">
            <v>3.971174109146062E-3</v>
          </cell>
          <cell r="H57">
            <v>223.35999999999967</v>
          </cell>
          <cell r="I57">
            <v>1.5296828044915238E-3</v>
          </cell>
          <cell r="J57">
            <v>154.98999999999933</v>
          </cell>
          <cell r="K57">
            <v>7.0530564512857115E-4</v>
          </cell>
          <cell r="L57" t="str">
            <v>Other Selling Expenses</v>
          </cell>
          <cell r="M57">
            <v>2816.15</v>
          </cell>
          <cell r="N57">
            <v>1.5136569383501935E-3</v>
          </cell>
          <cell r="O57">
            <v>7208.1933333333327</v>
          </cell>
          <cell r="P57">
            <v>3.2749765949087787E-3</v>
          </cell>
          <cell r="Q57">
            <v>4392.0433333333331</v>
          </cell>
          <cell r="R57">
            <v>1.7613196565585852E-3</v>
          </cell>
          <cell r="S57">
            <v>4950.54</v>
          </cell>
          <cell r="T57">
            <v>2.2449457397076345E-3</v>
          </cell>
          <cell r="U57">
            <v>2134.39</v>
          </cell>
          <cell r="V57">
            <v>7.3128880135744099E-4</v>
          </cell>
        </row>
        <row r="58">
          <cell r="B58">
            <v>33077.649999999972</v>
          </cell>
          <cell r="C58">
            <v>0.39883661175079432</v>
          </cell>
          <cell r="D58">
            <v>41444.17158567733</v>
          </cell>
          <cell r="E58">
            <v>0.23849717954400021</v>
          </cell>
          <cell r="F58">
            <v>8366.5215856773611</v>
          </cell>
          <cell r="G58">
            <v>-0.16033943220679411</v>
          </cell>
          <cell r="H58">
            <v>48865.32999999998</v>
          </cell>
          <cell r="I58">
            <v>0.33465461603153596</v>
          </cell>
          <cell r="J58">
            <v>15787.680000000008</v>
          </cell>
          <cell r="K58">
            <v>-6.4181995719258367E-2</v>
          </cell>
          <cell r="L58" t="str">
            <v>Total Selling Expenses</v>
          </cell>
          <cell r="M58">
            <v>472573.94000000006</v>
          </cell>
          <cell r="N58">
            <v>0.25400451792855072</v>
          </cell>
          <cell r="O58">
            <v>461763.91067516158</v>
          </cell>
          <cell r="P58">
            <v>0.20979820183809844</v>
          </cell>
          <cell r="Q58">
            <v>-10810.029324838535</v>
          </cell>
          <cell r="R58">
            <v>-4.420631609045228E-2</v>
          </cell>
          <cell r="S58">
            <v>401744.54</v>
          </cell>
          <cell r="T58">
            <v>0.18218107388765739</v>
          </cell>
          <cell r="U58">
            <v>-70829.39999999998</v>
          </cell>
          <cell r="V58">
            <v>-7.1823444040893331E-2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24018.460000000021</v>
          </cell>
          <cell r="C61">
            <v>0.28960464863350333</v>
          </cell>
          <cell r="D61">
            <v>26112.709632818143</v>
          </cell>
          <cell r="E61">
            <v>0.15026980536464232</v>
          </cell>
          <cell r="F61">
            <v>2094.2496328181223</v>
          </cell>
          <cell r="G61">
            <v>-0.139334843268861</v>
          </cell>
          <cell r="H61">
            <v>16271.299999999988</v>
          </cell>
          <cell r="I61">
            <v>0.11143413241727683</v>
          </cell>
          <cell r="J61">
            <v>-7747.1600000000326</v>
          </cell>
          <cell r="K61">
            <v>-0.17817051621622648</v>
          </cell>
          <cell r="L61" t="str">
            <v>Salaries, Leave, Super, Payroll Tax, Wcomp</v>
          </cell>
          <cell r="M61">
            <v>250788.36000000004</v>
          </cell>
          <cell r="N61">
            <v>0.13479663411802148</v>
          </cell>
          <cell r="O61">
            <v>262410.87542528356</v>
          </cell>
          <cell r="P61">
            <v>0.11922397687270601</v>
          </cell>
          <cell r="Q61">
            <v>11622.51542528352</v>
          </cell>
          <cell r="R61">
            <v>-1.5572657245315466E-2</v>
          </cell>
          <cell r="S61">
            <v>236961.88</v>
          </cell>
          <cell r="T61">
            <v>0.1074562700188488</v>
          </cell>
          <cell r="U61">
            <v>-13826.48000000004</v>
          </cell>
          <cell r="V61">
            <v>-2.7340364099172676E-2</v>
          </cell>
        </row>
        <row r="62">
          <cell r="A62" t="str">
            <v>Admin Telephone</v>
          </cell>
          <cell r="B62">
            <v>665.19000000000051</v>
          </cell>
          <cell r="C62">
            <v>8.0205856755395655E-3</v>
          </cell>
          <cell r="D62">
            <v>528.52181983102412</v>
          </cell>
          <cell r="E62">
            <v>3.0414641802304324E-3</v>
          </cell>
          <cell r="F62">
            <v>-136.66818016897639</v>
          </cell>
          <cell r="G62">
            <v>-4.9791214953091335E-3</v>
          </cell>
          <cell r="H62">
            <v>0</v>
          </cell>
          <cell r="I62">
            <v>0</v>
          </cell>
          <cell r="J62">
            <v>-665.19000000000051</v>
          </cell>
          <cell r="K62">
            <v>-8.0205856755395655E-3</v>
          </cell>
          <cell r="L62" t="str">
            <v>Telephone</v>
          </cell>
          <cell r="M62">
            <v>6208.34</v>
          </cell>
          <cell r="N62">
            <v>3.3369305316254603E-3</v>
          </cell>
          <cell r="O62">
            <v>7580.8168500942165</v>
          </cell>
          <cell r="P62">
            <v>3.4442746755333959E-3</v>
          </cell>
          <cell r="Q62">
            <v>1372.4768500942164</v>
          </cell>
          <cell r="R62">
            <v>1.0734414390793558E-4</v>
          </cell>
          <cell r="S62">
            <v>7006.41</v>
          </cell>
          <cell r="T62">
            <v>3.1772312273297396E-3</v>
          </cell>
          <cell r="U62">
            <v>798.06999999999971</v>
          </cell>
          <cell r="V62">
            <v>-1.5969930429572069E-4</v>
          </cell>
        </row>
        <row r="63">
          <cell r="A63" t="str">
            <v>Admin Other</v>
          </cell>
          <cell r="B63">
            <v>5042.3000000000029</v>
          </cell>
          <cell r="C63">
            <v>6.0797966222843315E-2</v>
          </cell>
          <cell r="D63">
            <v>2961.7274186725699</v>
          </cell>
          <cell r="E63">
            <v>1.7043738815511807E-2</v>
          </cell>
          <cell r="F63">
            <v>-2080.572581327433</v>
          </cell>
          <cell r="G63">
            <v>-4.3754227407331509E-2</v>
          </cell>
          <cell r="H63">
            <v>4178.880000000001</v>
          </cell>
          <cell r="I63">
            <v>2.861909418890379E-2</v>
          </cell>
          <cell r="J63">
            <v>-863.42000000000189</v>
          </cell>
          <cell r="K63">
            <v>-3.2178872033939529E-2</v>
          </cell>
          <cell r="L63" t="str">
            <v>Other Admin Expenses</v>
          </cell>
          <cell r="M63">
            <v>45069.61</v>
          </cell>
          <cell r="N63">
            <v>2.4224536294315736E-2</v>
          </cell>
          <cell r="O63">
            <v>38471.695308284485</v>
          </cell>
          <cell r="P63">
            <v>1.7479262260967878E-2</v>
          </cell>
          <cell r="Q63">
            <v>-6597.9146917155158</v>
          </cell>
          <cell r="R63">
            <v>-6.7452740333478582E-3</v>
          </cell>
          <cell r="S63">
            <v>32651.989999999998</v>
          </cell>
          <cell r="T63">
            <v>1.4806858614105994E-2</v>
          </cell>
          <cell r="U63">
            <v>-12417.620000000003</v>
          </cell>
          <cell r="V63">
            <v>-9.417677680209742E-3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-184.98263694085847</v>
          </cell>
          <cell r="E64">
            <v>-1.0645124630806516E-3</v>
          </cell>
          <cell r="F64">
            <v>-184.98263694085847</v>
          </cell>
          <cell r="G64">
            <v>-1.0645124630806516E-3</v>
          </cell>
          <cell r="H64">
            <v>-747.66999999999962</v>
          </cell>
          <cell r="I64">
            <v>-5.1204241692074624E-3</v>
          </cell>
          <cell r="J64">
            <v>-747.66999999999962</v>
          </cell>
          <cell r="K64">
            <v>-5.1204241692074624E-3</v>
          </cell>
          <cell r="L64" t="str">
            <v>Non Operating Income</v>
          </cell>
          <cell r="M64">
            <v>-4027.23</v>
          </cell>
          <cell r="N64">
            <v>-2.1646022519510857E-3</v>
          </cell>
          <cell r="O64">
            <v>-3610.4958975329764</v>
          </cell>
          <cell r="P64">
            <v>-1.6403957293646392E-3</v>
          </cell>
          <cell r="Q64">
            <v>416.7341024670236</v>
          </cell>
          <cell r="R64">
            <v>5.2420652258644649E-4</v>
          </cell>
          <cell r="S64">
            <v>-3258.2</v>
          </cell>
          <cell r="T64">
            <v>-1.4775119904324406E-3</v>
          </cell>
          <cell r="U64">
            <v>769.0300000000002</v>
          </cell>
          <cell r="V64">
            <v>6.8709026151864507E-4</v>
          </cell>
        </row>
        <row r="65">
          <cell r="B65">
            <v>29725.950000000026</v>
          </cell>
          <cell r="C65">
            <v>0.3584232005318862</v>
          </cell>
          <cell r="D65">
            <v>29417.97623438088</v>
          </cell>
          <cell r="E65">
            <v>0.16929049589730391</v>
          </cell>
          <cell r="F65">
            <v>-307.97376561914564</v>
          </cell>
          <cell r="G65">
            <v>-0.18913270463458229</v>
          </cell>
          <cell r="H65">
            <v>19702.509999999991</v>
          </cell>
          <cell r="I65">
            <v>0.13493280243697317</v>
          </cell>
          <cell r="J65">
            <v>-10023.440000000035</v>
          </cell>
          <cell r="K65">
            <v>-0.22349039809491303</v>
          </cell>
          <cell r="L65" t="str">
            <v>Total Administrative expenses</v>
          </cell>
          <cell r="M65">
            <v>298039.08000000007</v>
          </cell>
          <cell r="N65">
            <v>0.1601934986920116</v>
          </cell>
          <cell r="O65">
            <v>304852.89168612933</v>
          </cell>
          <cell r="P65">
            <v>0.13850711807984267</v>
          </cell>
          <cell r="Q65">
            <v>6813.8116861292438</v>
          </cell>
          <cell r="R65">
            <v>-2.1686380612168932E-2</v>
          </cell>
          <cell r="S65">
            <v>273362.08</v>
          </cell>
          <cell r="T65">
            <v>0.12396284786985211</v>
          </cell>
          <cell r="U65">
            <v>-24677.000000000044</v>
          </cell>
          <cell r="V65">
            <v>-3.6230650822159496E-2</v>
          </cell>
        </row>
        <row r="67">
          <cell r="B67">
            <v>-51494.700000000521</v>
          </cell>
          <cell r="C67">
            <v>-0.62090177721584983</v>
          </cell>
          <cell r="D67">
            <v>-2534.6448734745391</v>
          </cell>
          <cell r="E67">
            <v>-1.4586023325852834E-2</v>
          </cell>
          <cell r="F67">
            <v>-48960.055126525986</v>
          </cell>
          <cell r="G67">
            <v>-0.60631575388999703</v>
          </cell>
          <cell r="H67">
            <v>-986.50000000009095</v>
          </cell>
          <cell r="I67">
            <v>-6.7560533964498102E-3</v>
          </cell>
          <cell r="J67">
            <v>-50508.200000000434</v>
          </cell>
          <cell r="K67">
            <v>-0.61414572381940002</v>
          </cell>
          <cell r="L67" t="str">
            <v>EBITDA</v>
          </cell>
          <cell r="M67">
            <v>63209.019999999204</v>
          </cell>
          <cell r="N67">
            <v>3.3974316598659494E-2</v>
          </cell>
          <cell r="O67">
            <v>265279.94843640184</v>
          </cell>
          <cell r="P67">
            <v>0.12052751390702023</v>
          </cell>
          <cell r="Q67">
            <v>-202070.92843640264</v>
          </cell>
          <cell r="R67">
            <v>-8.6553197308360724E-2</v>
          </cell>
          <cell r="S67">
            <v>446337.47000000026</v>
          </cell>
          <cell r="T67">
            <v>0.20240284933530175</v>
          </cell>
          <cell r="U67">
            <v>-383128.45000000106</v>
          </cell>
          <cell r="V67">
            <v>-0.16842853273664227</v>
          </cell>
        </row>
        <row r="69">
          <cell r="A69" t="str">
            <v>Depreciation</v>
          </cell>
          <cell r="B69">
            <v>2856.1099999999933</v>
          </cell>
          <cell r="C69">
            <v>3.4437792140238482E-2</v>
          </cell>
          <cell r="D69">
            <v>3170</v>
          </cell>
          <cell r="E69">
            <v>1.8242277025408291E-2</v>
          </cell>
          <cell r="F69">
            <v>313.89000000000669</v>
          </cell>
          <cell r="G69">
            <v>-1.6195515114830191E-2</v>
          </cell>
          <cell r="H69">
            <v>2532.190000000006</v>
          </cell>
          <cell r="I69">
            <v>1.7341724125650996E-2</v>
          </cell>
          <cell r="J69">
            <v>-323.91999999998734</v>
          </cell>
          <cell r="K69">
            <v>-1.7096068014587486E-2</v>
          </cell>
          <cell r="L69" t="str">
            <v>Depreciation</v>
          </cell>
          <cell r="M69">
            <v>28597.51</v>
          </cell>
          <cell r="N69">
            <v>1.5370921091219942E-2</v>
          </cell>
          <cell r="O69">
            <v>30711.45</v>
          </cell>
          <cell r="P69">
            <v>1.3953465909494367E-2</v>
          </cell>
          <cell r="Q69">
            <v>2113.9400000000023</v>
          </cell>
          <cell r="R69">
            <v>-1.4174551817255753E-3</v>
          </cell>
          <cell r="S69">
            <v>25412.810000000005</v>
          </cell>
          <cell r="T69">
            <v>1.1524072029212891E-2</v>
          </cell>
          <cell r="U69">
            <v>-3184.6999999999935</v>
          </cell>
          <cell r="V69">
            <v>-3.8468490620070517E-3</v>
          </cell>
        </row>
        <row r="71">
          <cell r="B71">
            <v>-54350.810000000514</v>
          </cell>
          <cell r="C71">
            <v>-0.65533956935608828</v>
          </cell>
          <cell r="D71">
            <v>-5704.6448734745391</v>
          </cell>
          <cell r="E71">
            <v>-3.2828300351261129E-2</v>
          </cell>
          <cell r="F71">
            <v>-48646.165126525972</v>
          </cell>
          <cell r="G71">
            <v>-0.62251126900482712</v>
          </cell>
          <cell r="H71">
            <v>-3518.6900000000969</v>
          </cell>
          <cell r="I71">
            <v>-2.4097777522100808E-2</v>
          </cell>
          <cell r="J71">
            <v>-50832.120000000417</v>
          </cell>
          <cell r="K71">
            <v>-0.63124179183398743</v>
          </cell>
          <cell r="L71" t="str">
            <v>EBIT</v>
          </cell>
          <cell r="M71">
            <v>34611.509999999209</v>
          </cell>
          <cell r="N71">
            <v>1.8603395507439557E-2</v>
          </cell>
          <cell r="O71">
            <v>234568.49843640183</v>
          </cell>
          <cell r="P71">
            <v>0.10657404799752586</v>
          </cell>
          <cell r="Q71">
            <v>-199956.98843640264</v>
          </cell>
          <cell r="R71">
            <v>-8.7970652490086301E-2</v>
          </cell>
          <cell r="S71">
            <v>420924.66000000027</v>
          </cell>
          <cell r="T71">
            <v>0.19087877730608888</v>
          </cell>
          <cell r="U71">
            <v>-386313.15000000107</v>
          </cell>
          <cell r="V71">
            <v>-0.17227538179864932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5">
          <cell r="B75">
            <v>-54350.810000000514</v>
          </cell>
          <cell r="C75">
            <v>-0.65533956935608828</v>
          </cell>
          <cell r="D75">
            <v>-5704.6448734745391</v>
          </cell>
          <cell r="E75">
            <v>-3.2828300351261129E-2</v>
          </cell>
          <cell r="F75">
            <v>-48646.165126525972</v>
          </cell>
          <cell r="G75">
            <v>-0.62251126900482712</v>
          </cell>
          <cell r="H75">
            <v>-3518.6900000000969</v>
          </cell>
          <cell r="I75">
            <v>-2.4097777522100808E-2</v>
          </cell>
          <cell r="J75">
            <v>-50832.120000000417</v>
          </cell>
          <cell r="K75">
            <v>-0.63124179183398743</v>
          </cell>
          <cell r="L75" t="str">
            <v>Profit Before Tax</v>
          </cell>
          <cell r="M75">
            <v>34611.509999999209</v>
          </cell>
          <cell r="N75">
            <v>1.8603395507439557E-2</v>
          </cell>
          <cell r="O75">
            <v>234568.49843640183</v>
          </cell>
          <cell r="P75">
            <v>0.10657404799752586</v>
          </cell>
          <cell r="Q75">
            <v>-199956.98843640264</v>
          </cell>
          <cell r="R75">
            <v>-8.7970652490086301E-2</v>
          </cell>
          <cell r="S75">
            <v>420924.66000000027</v>
          </cell>
          <cell r="T75">
            <v>0.19087877730608888</v>
          </cell>
          <cell r="U75">
            <v>-386313.15000000107</v>
          </cell>
          <cell r="V75">
            <v>-0.17227538179864932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-54350.810000000514</v>
          </cell>
          <cell r="C79">
            <v>-0.65533956935608828</v>
          </cell>
          <cell r="D79">
            <v>-5704.6448734745391</v>
          </cell>
          <cell r="E79">
            <v>-3.2828300351261129E-2</v>
          </cell>
          <cell r="F79">
            <v>-48646.165126525972</v>
          </cell>
          <cell r="G79">
            <v>-0.62251126900482712</v>
          </cell>
          <cell r="H79">
            <v>-3518.6900000000969</v>
          </cell>
          <cell r="I79">
            <v>-2.4097777522100808E-2</v>
          </cell>
          <cell r="J79">
            <v>-50832.120000000417</v>
          </cell>
          <cell r="K79">
            <v>-0.63124179183398743</v>
          </cell>
          <cell r="L79" t="str">
            <v>PAT</v>
          </cell>
          <cell r="M79">
            <v>34611.509999999209</v>
          </cell>
          <cell r="N79">
            <v>1.8603395507439557E-2</v>
          </cell>
          <cell r="O79">
            <v>234568.49843640183</v>
          </cell>
          <cell r="P79">
            <v>0.10657404799752586</v>
          </cell>
          <cell r="Q79">
            <v>-199956.98843640264</v>
          </cell>
          <cell r="R79">
            <v>-8.7970652490086301E-2</v>
          </cell>
          <cell r="S79">
            <v>420924.66000000027</v>
          </cell>
          <cell r="T79">
            <v>0.19087877730608888</v>
          </cell>
          <cell r="U79">
            <v>-386313.15000000107</v>
          </cell>
          <cell r="V79">
            <v>-0.17227538179864932</v>
          </cell>
        </row>
      </sheetData>
      <sheetData sheetId="14" refreshError="1">
        <row r="8">
          <cell r="A8" t="str">
            <v>Sales - External</v>
          </cell>
          <cell r="B8">
            <v>2.0000000018626451E-2</v>
          </cell>
          <cell r="D8">
            <v>156156.99898904964</v>
          </cell>
          <cell r="F8">
            <v>-156156.97898904962</v>
          </cell>
          <cell r="G8">
            <v>0</v>
          </cell>
          <cell r="H8">
            <v>352024.93000000017</v>
          </cell>
          <cell r="J8">
            <v>-352024.91000000015</v>
          </cell>
          <cell r="K8">
            <v>0</v>
          </cell>
          <cell r="L8" t="str">
            <v>External Sales</v>
          </cell>
          <cell r="M8">
            <v>1066698.0499999998</v>
          </cell>
          <cell r="O8">
            <v>1562529.3092890608</v>
          </cell>
          <cell r="Q8">
            <v>-495831.25928906095</v>
          </cell>
          <cell r="R8">
            <v>0</v>
          </cell>
          <cell r="S8">
            <v>3146394.29</v>
          </cell>
          <cell r="U8">
            <v>-2079696.2400000002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-217.25</v>
          </cell>
          <cell r="U16">
            <v>217.25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0</v>
          </cell>
          <cell r="O23">
            <v>0</v>
          </cell>
          <cell r="Q23">
            <v>0</v>
          </cell>
          <cell r="R23">
            <v>0</v>
          </cell>
          <cell r="S23">
            <v>-217.25</v>
          </cell>
          <cell r="U23">
            <v>-217.25</v>
          </cell>
          <cell r="V23">
            <v>0</v>
          </cell>
        </row>
        <row r="24">
          <cell r="A24" t="str">
            <v>Sales</v>
          </cell>
          <cell r="B24">
            <v>2.0000000018626451E-2</v>
          </cell>
          <cell r="D24">
            <v>156156.99898904964</v>
          </cell>
          <cell r="F24">
            <v>-156156.97898904962</v>
          </cell>
          <cell r="G24">
            <v>0</v>
          </cell>
          <cell r="H24">
            <v>352024.93000000017</v>
          </cell>
          <cell r="J24">
            <v>-352024.91000000015</v>
          </cell>
          <cell r="K24">
            <v>0</v>
          </cell>
          <cell r="L24" t="str">
            <v>Total Sales</v>
          </cell>
          <cell r="M24">
            <v>1066698.0499999998</v>
          </cell>
          <cell r="O24">
            <v>1562529.3092890608</v>
          </cell>
          <cell r="Q24">
            <v>-495831.25928906095</v>
          </cell>
          <cell r="R24">
            <v>0</v>
          </cell>
          <cell r="S24">
            <v>3146177.04</v>
          </cell>
          <cell r="U24">
            <v>-2079913.4900000002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D26">
            <v>57573.381343989226</v>
          </cell>
          <cell r="E26">
            <v>0.36868908673140233</v>
          </cell>
          <cell r="F26">
            <v>57573.381343989226</v>
          </cell>
          <cell r="G26">
            <v>0.36868908673140233</v>
          </cell>
          <cell r="H26">
            <v>203965.10999999964</v>
          </cell>
          <cell r="I26">
            <v>0.57940529950534903</v>
          </cell>
          <cell r="J26">
            <v>203965.10999999964</v>
          </cell>
          <cell r="K26">
            <v>0.57940529950534903</v>
          </cell>
          <cell r="L26" t="str">
            <v>Cost of goods sold - Material Only</v>
          </cell>
          <cell r="M26">
            <v>409949.72</v>
          </cell>
          <cell r="N26">
            <v>0.38431655518635294</v>
          </cell>
          <cell r="O26">
            <v>593128.9940319676</v>
          </cell>
          <cell r="P26">
            <v>0.37959543575015364</v>
          </cell>
          <cell r="Q26">
            <v>183179.27403196762</v>
          </cell>
          <cell r="R26">
            <v>-4.7211194361992947E-3</v>
          </cell>
          <cell r="S26">
            <v>1563846.63</v>
          </cell>
          <cell r="T26">
            <v>0.49706250160671184</v>
          </cell>
          <cell r="U26">
            <v>1153896.9099999999</v>
          </cell>
          <cell r="V26">
            <v>0.1127459464203589</v>
          </cell>
        </row>
        <row r="27">
          <cell r="L27" t="str">
            <v xml:space="preserve"> </v>
          </cell>
        </row>
        <row r="28">
          <cell r="B28">
            <v>2.0000000018626451E-2</v>
          </cell>
          <cell r="D28">
            <v>98583.617645060411</v>
          </cell>
          <cell r="E28">
            <v>0.63131091326859767</v>
          </cell>
          <cell r="F28">
            <v>-98583.597645060392</v>
          </cell>
          <cell r="G28">
            <v>0.63131091326859767</v>
          </cell>
          <cell r="H28">
            <v>148059.82000000053</v>
          </cell>
          <cell r="I28">
            <v>0.42059470049465092</v>
          </cell>
          <cell r="J28">
            <v>-148059.80000000051</v>
          </cell>
          <cell r="K28">
            <v>-0.42059470049465092</v>
          </cell>
          <cell r="L28" t="str">
            <v>Gross profit before manufacturing costs</v>
          </cell>
          <cell r="M28">
            <v>656748.32999999984</v>
          </cell>
          <cell r="N28">
            <v>0.61568344481364712</v>
          </cell>
          <cell r="O28">
            <v>969400.31525709317</v>
          </cell>
          <cell r="P28">
            <v>0.62040456424984636</v>
          </cell>
          <cell r="Q28">
            <v>-312651.98525709333</v>
          </cell>
          <cell r="R28">
            <v>-4.7211194361992392E-3</v>
          </cell>
          <cell r="S28">
            <v>1582330.4100000001</v>
          </cell>
          <cell r="T28">
            <v>0.50293749839328816</v>
          </cell>
          <cell r="U28">
            <v>-925582.08000000031</v>
          </cell>
          <cell r="V28">
            <v>0.11274594642035896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0</v>
          </cell>
          <cell r="C31">
            <v>0</v>
          </cell>
          <cell r="D31">
            <v>19078.397600278084</v>
          </cell>
          <cell r="E31">
            <v>0.12217446367303676</v>
          </cell>
          <cell r="F31">
            <v>19078.397600278084</v>
          </cell>
          <cell r="G31">
            <v>0.12217446367303676</v>
          </cell>
          <cell r="H31">
            <v>54006.729999999865</v>
          </cell>
          <cell r="I31">
            <v>0.15341734461817758</v>
          </cell>
          <cell r="J31">
            <v>54006.729999999865</v>
          </cell>
          <cell r="K31">
            <v>0.15341734461817758</v>
          </cell>
          <cell r="L31" t="str">
            <v>Wages, Leave, Super, Payroll Tax, Wcomp</v>
          </cell>
          <cell r="M31">
            <v>244539.65</v>
          </cell>
          <cell r="N31">
            <v>0.22924917693437241</v>
          </cell>
          <cell r="O31">
            <v>251105.08223172917</v>
          </cell>
          <cell r="P31">
            <v>0.16070423814704643</v>
          </cell>
          <cell r="Q31">
            <v>6565.4322317291808</v>
          </cell>
          <cell r="R31">
            <v>-6.8544938787325982E-2</v>
          </cell>
          <cell r="S31">
            <v>450477.30999999994</v>
          </cell>
          <cell r="T31">
            <v>0.14318244150685175</v>
          </cell>
          <cell r="U31">
            <v>205937.65999999995</v>
          </cell>
          <cell r="V31">
            <v>-8.6066735427520663E-2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0</v>
          </cell>
          <cell r="C34">
            <v>0</v>
          </cell>
          <cell r="D34">
            <v>8500</v>
          </cell>
          <cell r="E34">
            <v>5.443239851577869E-2</v>
          </cell>
          <cell r="F34">
            <v>8500</v>
          </cell>
          <cell r="G34">
            <v>5.443239851577869E-2</v>
          </cell>
          <cell r="H34">
            <v>8500</v>
          </cell>
          <cell r="I34">
            <v>2.4146017158500666E-2</v>
          </cell>
          <cell r="J34">
            <v>8500</v>
          </cell>
          <cell r="K34">
            <v>2.4146017158500666E-2</v>
          </cell>
          <cell r="L34" t="str">
            <v>Factory Rent</v>
          </cell>
          <cell r="M34">
            <v>51360.46</v>
          </cell>
          <cell r="N34">
            <v>4.8149014615710611E-2</v>
          </cell>
          <cell r="O34">
            <v>81916.666666666672</v>
          </cell>
          <cell r="P34">
            <v>5.2425683268583385E-2</v>
          </cell>
          <cell r="Q34">
            <v>30556.206666666672</v>
          </cell>
          <cell r="R34">
            <v>4.276668652872774E-3</v>
          </cell>
          <cell r="S34">
            <v>76500</v>
          </cell>
          <cell r="T34">
            <v>2.4315224168058897E-2</v>
          </cell>
          <cell r="U34">
            <v>25139.54</v>
          </cell>
          <cell r="V34">
            <v>-2.3833790447651715E-2</v>
          </cell>
        </row>
        <row r="35">
          <cell r="A35" t="str">
            <v>Factory Maintenance</v>
          </cell>
          <cell r="B35">
            <v>0</v>
          </cell>
          <cell r="C35">
            <v>0</v>
          </cell>
          <cell r="D35">
            <v>335</v>
          </cell>
          <cell r="E35">
            <v>2.1452768826806896E-3</v>
          </cell>
          <cell r="F35">
            <v>335</v>
          </cell>
          <cell r="G35">
            <v>2.1452768826806896E-3</v>
          </cell>
          <cell r="H35">
            <v>821.60000000000036</v>
          </cell>
          <cell r="I35">
            <v>2.3339256114616653E-3</v>
          </cell>
          <cell r="J35">
            <v>821.60000000000036</v>
          </cell>
          <cell r="K35">
            <v>2.3339256114616653E-3</v>
          </cell>
          <cell r="L35" t="str">
            <v>Repairs and Maintenance</v>
          </cell>
          <cell r="M35">
            <v>3546.13</v>
          </cell>
          <cell r="N35">
            <v>3.3243990649462619E-3</v>
          </cell>
          <cell r="O35">
            <v>3483.84</v>
          </cell>
          <cell r="P35">
            <v>2.2296157769898868E-3</v>
          </cell>
          <cell r="Q35">
            <v>-62.289999999999964</v>
          </cell>
          <cell r="R35">
            <v>-1.0947832879563751E-3</v>
          </cell>
          <cell r="S35">
            <v>5944.92</v>
          </cell>
          <cell r="T35">
            <v>1.8895694439369501E-3</v>
          </cell>
          <cell r="U35">
            <v>2398.79</v>
          </cell>
          <cell r="V35">
            <v>-1.4348296210093118E-3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C37">
            <v>0</v>
          </cell>
          <cell r="D37">
            <v>85</v>
          </cell>
          <cell r="E37">
            <v>5.4432398515778693E-4</v>
          </cell>
          <cell r="F37">
            <v>85</v>
          </cell>
          <cell r="G37">
            <v>5.4432398515778693E-4</v>
          </cell>
          <cell r="H37">
            <v>180.23000000000002</v>
          </cell>
          <cell r="I37">
            <v>5.1198078499724417E-4</v>
          </cell>
          <cell r="J37">
            <v>180.23000000000002</v>
          </cell>
          <cell r="K37">
            <v>5.1198078499724417E-4</v>
          </cell>
          <cell r="L37" t="str">
            <v>Insurance - General</v>
          </cell>
          <cell r="M37">
            <v>4700.17</v>
          </cell>
          <cell r="N37">
            <v>4.4062797339884524E-3</v>
          </cell>
          <cell r="O37">
            <v>2793.58</v>
          </cell>
          <cell r="P37">
            <v>1.7878576634642828E-3</v>
          </cell>
          <cell r="Q37">
            <v>-1906.5900000000001</v>
          </cell>
          <cell r="R37">
            <v>-2.6184220705241694E-3</v>
          </cell>
          <cell r="S37">
            <v>1622.07</v>
          </cell>
          <cell r="T37">
            <v>5.1556857080108879E-4</v>
          </cell>
          <cell r="U37">
            <v>-3078.1000000000004</v>
          </cell>
          <cell r="V37">
            <v>-3.8907111631873636E-3</v>
          </cell>
        </row>
        <row r="38">
          <cell r="A38" t="str">
            <v>Factory Warranty</v>
          </cell>
          <cell r="B38">
            <v>0</v>
          </cell>
          <cell r="C38">
            <v>0</v>
          </cell>
          <cell r="D38">
            <v>2337.0749999999998</v>
          </cell>
          <cell r="E38">
            <v>1.4966187971913351E-2</v>
          </cell>
          <cell r="F38">
            <v>2337.0749999999998</v>
          </cell>
          <cell r="G38">
            <v>1.4966187971913351E-2</v>
          </cell>
          <cell r="H38">
            <v>310</v>
          </cell>
          <cell r="I38">
            <v>8.8061944931002432E-4</v>
          </cell>
          <cell r="J38">
            <v>310</v>
          </cell>
          <cell r="K38">
            <v>8.8061944931002432E-4</v>
          </cell>
          <cell r="L38" t="str">
            <v>Warranty Expenses - Manufacturing</v>
          </cell>
          <cell r="M38">
            <v>6759.98</v>
          </cell>
          <cell r="N38">
            <v>6.3372947949047066E-3</v>
          </cell>
          <cell r="O38">
            <v>13172.362499999999</v>
          </cell>
          <cell r="P38">
            <v>8.4301538676374178E-3</v>
          </cell>
          <cell r="Q38">
            <v>6412.3824999999997</v>
          </cell>
          <cell r="R38">
            <v>2.0928590727327112E-3</v>
          </cell>
          <cell r="S38">
            <v>410</v>
          </cell>
          <cell r="T38">
            <v>1.3031688769809342E-4</v>
          </cell>
          <cell r="U38">
            <v>-6349.98</v>
          </cell>
          <cell r="V38">
            <v>-6.2069779072066135E-3</v>
          </cell>
        </row>
        <row r="39">
          <cell r="A39" t="str">
            <v>Factory Var Other</v>
          </cell>
          <cell r="B39">
            <v>0</v>
          </cell>
          <cell r="C39">
            <v>0</v>
          </cell>
          <cell r="D39">
            <v>2987.6542309726246</v>
          </cell>
          <cell r="E39">
            <v>1.9132374791488733E-2</v>
          </cell>
          <cell r="F39">
            <v>2987.6542309726246</v>
          </cell>
          <cell r="G39">
            <v>1.9132374791488733E-2</v>
          </cell>
          <cell r="H39">
            <v>3622.6800000000003</v>
          </cell>
          <cell r="I39">
            <v>1.0290975698794965E-2</v>
          </cell>
          <cell r="J39">
            <v>3622.6800000000003</v>
          </cell>
          <cell r="K39">
            <v>1.0290975698794965E-2</v>
          </cell>
          <cell r="L39" t="str">
            <v>Manufacturing Variable Other</v>
          </cell>
          <cell r="M39">
            <v>12935.8</v>
          </cell>
          <cell r="N39">
            <v>1.21269557022252E-2</v>
          </cell>
          <cell r="O39">
            <v>22867.352692917873</v>
          </cell>
          <cell r="P39">
            <v>1.4634831204108644E-2</v>
          </cell>
          <cell r="Q39">
            <v>9931.5526929178741</v>
          </cell>
          <cell r="R39">
            <v>2.5078755018834442E-3</v>
          </cell>
          <cell r="S39">
            <v>21525.03</v>
          </cell>
          <cell r="T39">
            <v>6.841646139531931E-3</v>
          </cell>
          <cell r="U39">
            <v>8589.23</v>
          </cell>
          <cell r="V39">
            <v>-5.2853095626932689E-3</v>
          </cell>
        </row>
        <row r="40">
          <cell r="A40" t="str">
            <v>Factory Fixed Other</v>
          </cell>
          <cell r="B40">
            <v>0</v>
          </cell>
          <cell r="C40">
            <v>0</v>
          </cell>
          <cell r="D40">
            <v>1128</v>
          </cell>
          <cell r="E40">
            <v>7.2234994736233371E-3</v>
          </cell>
          <cell r="F40">
            <v>1128</v>
          </cell>
          <cell r="G40">
            <v>7.2234994736233371E-3</v>
          </cell>
          <cell r="H40">
            <v>3119.220000000003</v>
          </cell>
          <cell r="I40">
            <v>8.8607928989574737E-3</v>
          </cell>
          <cell r="J40">
            <v>3119.220000000003</v>
          </cell>
          <cell r="K40">
            <v>8.8607928989574737E-3</v>
          </cell>
          <cell r="L40" t="str">
            <v>Manufacturing Fixed Other</v>
          </cell>
          <cell r="M40">
            <v>6685.37</v>
          </cell>
          <cell r="N40">
            <v>6.2673499778123729E-3</v>
          </cell>
          <cell r="O40">
            <v>4368.5499999999993</v>
          </cell>
          <cell r="P40">
            <v>2.7958195561705382E-3</v>
          </cell>
          <cell r="Q40">
            <v>-2316.8200000000006</v>
          </cell>
          <cell r="R40">
            <v>-3.4715304216418347E-3</v>
          </cell>
          <cell r="S40">
            <v>15078.080000000002</v>
          </cell>
          <cell r="T40">
            <v>4.7925084342996796E-3</v>
          </cell>
          <cell r="U40">
            <v>8392.7100000000028</v>
          </cell>
          <cell r="V40">
            <v>-1.4748415435126934E-3</v>
          </cell>
        </row>
        <row r="41">
          <cell r="B41">
            <v>0</v>
          </cell>
          <cell r="C41">
            <v>0</v>
          </cell>
          <cell r="D41">
            <v>34451.126831250709</v>
          </cell>
          <cell r="E41">
            <v>0.22061852529367937</v>
          </cell>
          <cell r="F41">
            <v>34451.126831250709</v>
          </cell>
          <cell r="G41">
            <v>0.22061852529367937</v>
          </cell>
          <cell r="H41">
            <v>70560.459999999875</v>
          </cell>
          <cell r="I41">
            <v>0.20044165622019963</v>
          </cell>
          <cell r="J41">
            <v>70560.459999999875</v>
          </cell>
          <cell r="K41">
            <v>0.20044165622019963</v>
          </cell>
          <cell r="L41" t="str">
            <v>Total Manufacturing Costs</v>
          </cell>
          <cell r="M41">
            <v>330527.55999999994</v>
          </cell>
          <cell r="N41">
            <v>0.30986047082395995</v>
          </cell>
          <cell r="O41">
            <v>379707.43409131374</v>
          </cell>
          <cell r="P41">
            <v>0.2430081994840006</v>
          </cell>
          <cell r="Q41">
            <v>49179.87409131373</v>
          </cell>
          <cell r="R41">
            <v>-6.6852271339959357E-2</v>
          </cell>
          <cell r="S41">
            <v>571557.40999999992</v>
          </cell>
          <cell r="T41">
            <v>0.18166727515117836</v>
          </cell>
          <cell r="U41">
            <v>241029.84999999995</v>
          </cell>
          <cell r="V41">
            <v>-0.12819319567278159</v>
          </cell>
        </row>
        <row r="43">
          <cell r="B43">
            <v>2.0000000018626451E-2</v>
          </cell>
          <cell r="D43">
            <v>64132.490813809702</v>
          </cell>
          <cell r="E43">
            <v>0.4106923879749183</v>
          </cell>
          <cell r="F43">
            <v>-64132.470813809683</v>
          </cell>
          <cell r="H43">
            <v>77499.360000000655</v>
          </cell>
          <cell r="I43">
            <v>0.22015304427445129</v>
          </cell>
          <cell r="J43">
            <v>-77499.340000000637</v>
          </cell>
          <cell r="K43">
            <v>-0.22015304427445129</v>
          </cell>
          <cell r="L43" t="str">
            <v>Contribution margin</v>
          </cell>
          <cell r="M43">
            <v>326220.7699999999</v>
          </cell>
          <cell r="N43">
            <v>0.30582297398968711</v>
          </cell>
          <cell r="O43">
            <v>589692.88116577943</v>
          </cell>
          <cell r="P43">
            <v>0.37739636476584576</v>
          </cell>
          <cell r="Q43">
            <v>-263472.11116577953</v>
          </cell>
          <cell r="S43">
            <v>1010773.0000000002</v>
          </cell>
          <cell r="T43">
            <v>0.3212702232421098</v>
          </cell>
          <cell r="U43">
            <v>-684552.23000000033</v>
          </cell>
          <cell r="V43">
            <v>-1.544724925242269E-2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C46">
            <v>0</v>
          </cell>
          <cell r="D46">
            <v>6416.4870641666676</v>
          </cell>
          <cell r="E46">
            <v>4.1089974229183396E-2</v>
          </cell>
          <cell r="F46">
            <v>6416.4870641666676</v>
          </cell>
          <cell r="G46">
            <v>4.1089974229183396E-2</v>
          </cell>
          <cell r="H46">
            <v>12025.559999999998</v>
          </cell>
          <cell r="I46">
            <v>3.4161103305950499E-2</v>
          </cell>
          <cell r="J46">
            <v>12025.559999999998</v>
          </cell>
          <cell r="K46">
            <v>3.4161103305950499E-2</v>
          </cell>
          <cell r="L46" t="str">
            <v>Salaries, Leave, Super, Payroll Tax, Wcomp</v>
          </cell>
          <cell r="M46">
            <v>80856.66</v>
          </cell>
          <cell r="N46">
            <v>7.5800888545732331E-2</v>
          </cell>
          <cell r="O46">
            <v>103348.19052019928</v>
          </cell>
          <cell r="P46">
            <v>6.6141601252409102E-2</v>
          </cell>
          <cell r="Q46">
            <v>22491.530520199274</v>
          </cell>
          <cell r="R46">
            <v>-9.6592872933232293E-3</v>
          </cell>
          <cell r="S46">
            <v>172575.5</v>
          </cell>
          <cell r="T46">
            <v>5.4852444031566638E-2</v>
          </cell>
          <cell r="U46">
            <v>91718.84</v>
          </cell>
          <cell r="V46">
            <v>-2.0948444514165693E-2</v>
          </cell>
        </row>
        <row r="47">
          <cell r="A47" t="str">
            <v>Installation Labour</v>
          </cell>
          <cell r="B47">
            <v>0</v>
          </cell>
          <cell r="C47">
            <v>0</v>
          </cell>
          <cell r="D47">
            <v>13087.624737599997</v>
          </cell>
          <cell r="E47">
            <v>8.3810682981412532E-2</v>
          </cell>
          <cell r="F47">
            <v>13087.624737599997</v>
          </cell>
          <cell r="G47">
            <v>8.3810682981412532E-2</v>
          </cell>
          <cell r="H47">
            <v>7967.5</v>
          </cell>
          <cell r="I47">
            <v>2.2633340201218124E-2</v>
          </cell>
          <cell r="J47">
            <v>7967.5</v>
          </cell>
          <cell r="K47">
            <v>2.2633340201218124E-2</v>
          </cell>
          <cell r="L47" t="str">
            <v>Installation Labour</v>
          </cell>
          <cell r="M47">
            <v>102287.51000000001</v>
          </cell>
          <cell r="N47">
            <v>9.5891719310820925E-2</v>
          </cell>
          <cell r="O47">
            <v>143473.85115540001</v>
          </cell>
          <cell r="P47">
            <v>9.1821542356014779E-2</v>
          </cell>
          <cell r="Q47">
            <v>41186.341155400005</v>
          </cell>
          <cell r="R47">
            <v>-4.0701769548061456E-3</v>
          </cell>
          <cell r="S47">
            <v>234790.77000000002</v>
          </cell>
          <cell r="T47">
            <v>7.4627322943021671E-2</v>
          </cell>
          <cell r="U47">
            <v>132503.26</v>
          </cell>
          <cell r="V47">
            <v>-2.1264396367799254E-2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C49">
            <v>0</v>
          </cell>
          <cell r="D49">
            <v>8900</v>
          </cell>
          <cell r="E49">
            <v>5.6993923151815333E-2</v>
          </cell>
          <cell r="F49">
            <v>8900</v>
          </cell>
          <cell r="G49">
            <v>5.6993923151815333E-2</v>
          </cell>
          <cell r="H49">
            <v>8263.7700000000114</v>
          </cell>
          <cell r="I49">
            <v>2.347495673104745E-2</v>
          </cell>
          <cell r="J49">
            <v>8263.7700000000114</v>
          </cell>
          <cell r="K49">
            <v>2.347495673104745E-2</v>
          </cell>
          <cell r="L49" t="str">
            <v>Advertising Expenses</v>
          </cell>
          <cell r="M49">
            <v>53358.039999999994</v>
          </cell>
          <cell r="N49">
            <v>5.0021690768066937E-2</v>
          </cell>
          <cell r="O49">
            <v>97828.62</v>
          </cell>
          <cell r="P49">
            <v>6.2609142381150784E-2</v>
          </cell>
          <cell r="Q49">
            <v>44470.58</v>
          </cell>
          <cell r="R49">
            <v>1.2587451613083847E-2</v>
          </cell>
          <cell r="S49">
            <v>73717.790000000008</v>
          </cell>
          <cell r="T49">
            <v>2.3430909660443013E-2</v>
          </cell>
          <cell r="U49">
            <v>20359.750000000015</v>
          </cell>
          <cell r="V49">
            <v>-2.6590781107623924E-2</v>
          </cell>
        </row>
        <row r="50">
          <cell r="A50" t="str">
            <v>Sales Doubtful Debts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1446.4199999999998</v>
          </cell>
          <cell r="N50">
            <v>1.3559788545596386E-3</v>
          </cell>
          <cell r="O50">
            <v>0</v>
          </cell>
          <cell r="P50">
            <v>0</v>
          </cell>
          <cell r="Q50">
            <v>-1446.4199999999998</v>
          </cell>
          <cell r="R50">
            <v>-1.3559788545596386E-3</v>
          </cell>
          <cell r="S50">
            <v>0</v>
          </cell>
          <cell r="T50">
            <v>0</v>
          </cell>
          <cell r="U50">
            <v>-1446.4199999999998</v>
          </cell>
          <cell r="V50">
            <v>-1.3559788545596386E-3</v>
          </cell>
        </row>
        <row r="51">
          <cell r="A51" t="str">
            <v>Sales Motor</v>
          </cell>
          <cell r="B51">
            <v>0</v>
          </cell>
          <cell r="C51">
            <v>0</v>
          </cell>
          <cell r="D51">
            <v>1997</v>
          </cell>
          <cell r="E51">
            <v>1.2788411745412946E-2</v>
          </cell>
          <cell r="F51">
            <v>1997</v>
          </cell>
          <cell r="G51">
            <v>1.2788411745412946E-2</v>
          </cell>
          <cell r="H51">
            <v>11950.820000000007</v>
          </cell>
          <cell r="I51">
            <v>3.3948788797429776E-2</v>
          </cell>
          <cell r="J51">
            <v>11950.820000000007</v>
          </cell>
          <cell r="K51">
            <v>3.3948788797429776E-2</v>
          </cell>
          <cell r="L51" t="str">
            <v>Motor Vehicle Expenses</v>
          </cell>
          <cell r="M51">
            <v>33593.279999999999</v>
          </cell>
          <cell r="N51">
            <v>3.1492773423556934E-2</v>
          </cell>
          <cell r="O51">
            <v>39966.380000000005</v>
          </cell>
          <cell r="P51">
            <v>2.5578003409218873E-2</v>
          </cell>
          <cell r="Q51">
            <v>6373.1000000000058</v>
          </cell>
          <cell r="R51">
            <v>-5.9147700143380617E-3</v>
          </cell>
          <cell r="S51">
            <v>82514.61</v>
          </cell>
          <cell r="T51">
            <v>2.6226944304443847E-2</v>
          </cell>
          <cell r="U51">
            <v>48921.33</v>
          </cell>
          <cell r="V51">
            <v>-5.2658291191130871E-3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C53">
            <v>0</v>
          </cell>
          <cell r="D53">
            <v>400</v>
          </cell>
          <cell r="E53">
            <v>2.5615246360366443E-3</v>
          </cell>
          <cell r="F53">
            <v>400</v>
          </cell>
          <cell r="G53">
            <v>2.5615246360366443E-3</v>
          </cell>
          <cell r="H53">
            <v>1108.0699999999997</v>
          </cell>
          <cell r="I53">
            <v>3.1477032038611562E-3</v>
          </cell>
          <cell r="J53">
            <v>1108.0699999999997</v>
          </cell>
          <cell r="K53">
            <v>3.1477032038611562E-3</v>
          </cell>
          <cell r="L53" t="str">
            <v>Telephone</v>
          </cell>
          <cell r="M53">
            <v>4127.2</v>
          </cell>
          <cell r="N53">
            <v>3.8691361627594617E-3</v>
          </cell>
          <cell r="O53">
            <v>4899.96</v>
          </cell>
          <cell r="P53">
            <v>3.1359155766680917E-3</v>
          </cell>
          <cell r="Q53">
            <v>772.76000000000022</v>
          </cell>
          <cell r="R53">
            <v>-7.3322058609137002E-4</v>
          </cell>
          <cell r="S53">
            <v>12404.31</v>
          </cell>
          <cell r="T53">
            <v>3.9426611542496028E-3</v>
          </cell>
          <cell r="U53">
            <v>8277.11</v>
          </cell>
          <cell r="V53">
            <v>7.3524991490141016E-5</v>
          </cell>
        </row>
        <row r="54">
          <cell r="A54" t="str">
            <v>Sales Freight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2038.9499999999998</v>
          </cell>
          <cell r="N54">
            <v>1.9114593862808694E-3</v>
          </cell>
          <cell r="O54">
            <v>1347.67</v>
          </cell>
          <cell r="P54">
            <v>8.6249262141084571E-4</v>
          </cell>
          <cell r="Q54">
            <v>-691.27999999999975</v>
          </cell>
          <cell r="R54">
            <v>-1.0489667648700238E-3</v>
          </cell>
          <cell r="S54">
            <v>695.77</v>
          </cell>
          <cell r="T54">
            <v>2.2114775842366454E-4</v>
          </cell>
          <cell r="U54">
            <v>-1343.1799999999998</v>
          </cell>
          <cell r="V54">
            <v>-1.6903116278572049E-3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C57">
            <v>0</v>
          </cell>
          <cell r="D57">
            <v>200</v>
          </cell>
          <cell r="E57">
            <v>1.2807623180183221E-3</v>
          </cell>
          <cell r="F57">
            <v>200</v>
          </cell>
          <cell r="G57">
            <v>1.2807623180183221E-3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Other Selling Expenses</v>
          </cell>
          <cell r="M57">
            <v>3120.9399999999996</v>
          </cell>
          <cell r="N57">
            <v>2.9257951676203028E-3</v>
          </cell>
          <cell r="O57">
            <v>2025.31</v>
          </cell>
          <cell r="P57">
            <v>1.2961740864377775E-3</v>
          </cell>
          <cell r="Q57">
            <v>-1095.6299999999997</v>
          </cell>
          <cell r="R57">
            <v>-1.6296210811825253E-3</v>
          </cell>
          <cell r="S57">
            <v>222.88</v>
          </cell>
          <cell r="T57">
            <v>7.084153153695381E-5</v>
          </cell>
          <cell r="U57">
            <v>-2898.0599999999995</v>
          </cell>
          <cell r="V57">
            <v>-2.8549536360833491E-3</v>
          </cell>
        </row>
        <row r="58">
          <cell r="B58">
            <v>0</v>
          </cell>
          <cell r="D58">
            <v>31001.111801766667</v>
          </cell>
          <cell r="E58">
            <v>0.1985252790618792</v>
          </cell>
          <cell r="F58">
            <v>31001.111801766667</v>
          </cell>
          <cell r="G58">
            <v>0.1985252790618792</v>
          </cell>
          <cell r="H58">
            <v>41315.720000000016</v>
          </cell>
          <cell r="I58">
            <v>0.117365892239507</v>
          </cell>
          <cell r="J58">
            <v>41315.720000000016</v>
          </cell>
          <cell r="K58">
            <v>0.117365892239507</v>
          </cell>
          <cell r="L58" t="str">
            <v>Total Selling Expenses</v>
          </cell>
          <cell r="M58">
            <v>280829.00000000006</v>
          </cell>
          <cell r="N58">
            <v>0.26326944161939747</v>
          </cell>
          <cell r="O58">
            <v>392889.98167559929</v>
          </cell>
          <cell r="P58">
            <v>0.25144487168331026</v>
          </cell>
          <cell r="Q58">
            <v>112060.98167559928</v>
          </cell>
          <cell r="R58">
            <v>-1.1824569936087215E-2</v>
          </cell>
          <cell r="S58">
            <v>576921.63000000012</v>
          </cell>
          <cell r="T58">
            <v>0.18337227138368542</v>
          </cell>
          <cell r="U58">
            <v>296092.63</v>
          </cell>
          <cell r="V58">
            <v>-7.9897170235712051E-2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0</v>
          </cell>
          <cell r="C61">
            <v>0</v>
          </cell>
          <cell r="D61">
            <v>19340.907036833032</v>
          </cell>
          <cell r="E61">
            <v>0.12385552464535576</v>
          </cell>
          <cell r="F61">
            <v>19340.907036833032</v>
          </cell>
          <cell r="G61">
            <v>0.12385552464535576</v>
          </cell>
          <cell r="H61">
            <v>61123.279999999912</v>
          </cell>
          <cell r="I61">
            <v>0.17363338443103982</v>
          </cell>
          <cell r="J61">
            <v>61123.279999999912</v>
          </cell>
          <cell r="K61">
            <v>0.17363338443103982</v>
          </cell>
          <cell r="L61" t="str">
            <v>Salaries, Leave, Super, Payroll Tax, Wcomp</v>
          </cell>
          <cell r="M61">
            <v>181212.41000000003</v>
          </cell>
          <cell r="N61">
            <v>0.1698816361387368</v>
          </cell>
          <cell r="O61">
            <v>257328.26708391815</v>
          </cell>
          <cell r="P61">
            <v>0.16468700174398687</v>
          </cell>
          <cell r="Q61">
            <v>76115.857083918119</v>
          </cell>
          <cell r="R61">
            <v>-5.1946343947499307E-3</v>
          </cell>
          <cell r="S61">
            <v>539563.29</v>
          </cell>
          <cell r="T61">
            <v>0.17149806992425323</v>
          </cell>
          <cell r="U61">
            <v>358350.88</v>
          </cell>
          <cell r="V61">
            <v>1.6164337855164301E-3</v>
          </cell>
        </row>
        <row r="62">
          <cell r="A62" t="str">
            <v>Admin Telephone</v>
          </cell>
          <cell r="B62">
            <v>0</v>
          </cell>
          <cell r="C62">
            <v>0</v>
          </cell>
          <cell r="D62">
            <v>642</v>
          </cell>
          <cell r="E62">
            <v>4.1112470408388143E-3</v>
          </cell>
          <cell r="F62">
            <v>642</v>
          </cell>
          <cell r="G62">
            <v>4.1112470408388143E-3</v>
          </cell>
          <cell r="H62">
            <v>1668.4000000000015</v>
          </cell>
          <cell r="I62">
            <v>4.7394370620285351E-3</v>
          </cell>
          <cell r="J62">
            <v>1668.4000000000015</v>
          </cell>
          <cell r="K62">
            <v>4.7394370620285351E-3</v>
          </cell>
          <cell r="L62" t="str">
            <v>Telephone</v>
          </cell>
          <cell r="M62">
            <v>6813.68</v>
          </cell>
          <cell r="N62">
            <v>6.3876370637407668E-3</v>
          </cell>
          <cell r="O62">
            <v>9025.56</v>
          </cell>
          <cell r="P62">
            <v>5.7762500494192726E-3</v>
          </cell>
          <cell r="Q62">
            <v>2211.8799999999992</v>
          </cell>
          <cell r="R62">
            <v>-6.1138701432149421E-4</v>
          </cell>
          <cell r="S62">
            <v>17564.36</v>
          </cell>
          <cell r="T62">
            <v>5.5827627551436202E-3</v>
          </cell>
          <cell r="U62">
            <v>10750.68</v>
          </cell>
          <cell r="V62">
            <v>-8.0487430859714666E-4</v>
          </cell>
        </row>
        <row r="63">
          <cell r="A63" t="str">
            <v>Admin Other</v>
          </cell>
          <cell r="B63">
            <v>17.200000000000728</v>
          </cell>
          <cell r="C63">
            <v>859.99999919909897</v>
          </cell>
          <cell r="D63">
            <v>3957.9756463322233</v>
          </cell>
          <cell r="E63">
            <v>2.5346130317282625E-2</v>
          </cell>
          <cell r="F63">
            <v>3940.7756463322225</v>
          </cell>
          <cell r="G63">
            <v>-859.97465306878166</v>
          </cell>
          <cell r="H63">
            <v>7374.8799999999901</v>
          </cell>
          <cell r="I63">
            <v>2.0949879884927431E-2</v>
          </cell>
          <cell r="J63">
            <v>7357.6799999999894</v>
          </cell>
          <cell r="K63">
            <v>-859.97904931921403</v>
          </cell>
          <cell r="L63" t="str">
            <v>Other Admin Expenses</v>
          </cell>
          <cell r="M63">
            <v>18398.7</v>
          </cell>
          <cell r="N63">
            <v>1.7248273773445077E-2</v>
          </cell>
          <cell r="O63">
            <v>39426.369524325564</v>
          </cell>
          <cell r="P63">
            <v>2.5232403187537181E-2</v>
          </cell>
          <cell r="Q63">
            <v>21027.669524325564</v>
          </cell>
          <cell r="R63">
            <v>7.9841294140921039E-3</v>
          </cell>
          <cell r="S63">
            <v>57217.84</v>
          </cell>
          <cell r="T63">
            <v>1.8186465438067019E-2</v>
          </cell>
          <cell r="U63">
            <v>38819.14</v>
          </cell>
          <cell r="V63">
            <v>9.3819166462194223E-4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-700</v>
          </cell>
          <cell r="E64">
            <v>-4.4826681130641279E-3</v>
          </cell>
          <cell r="F64">
            <v>-700</v>
          </cell>
          <cell r="G64">
            <v>-4.4826681130641279E-3</v>
          </cell>
          <cell r="H64">
            <v>-1266.9099999999999</v>
          </cell>
          <cell r="I64">
            <v>-3.5989212468560089E-3</v>
          </cell>
          <cell r="J64">
            <v>-1266.9099999999999</v>
          </cell>
          <cell r="K64">
            <v>-3.5989212468560089E-3</v>
          </cell>
          <cell r="L64" t="str">
            <v>Non Operating Income</v>
          </cell>
          <cell r="M64">
            <v>-2894.82</v>
          </cell>
          <cell r="N64">
            <v>-2.713813904506529E-3</v>
          </cell>
          <cell r="O64">
            <v>-7794.82</v>
          </cell>
          <cell r="P64">
            <v>-4.9885912242801931E-3</v>
          </cell>
          <cell r="Q64">
            <v>-4900</v>
          </cell>
          <cell r="R64">
            <v>-2.2747773197736641E-3</v>
          </cell>
          <cell r="S64">
            <v>-12458.61</v>
          </cell>
          <cell r="T64">
            <v>-3.9599201957179119E-3</v>
          </cell>
          <cell r="U64">
            <v>-9563.7900000000009</v>
          </cell>
          <cell r="V64">
            <v>-1.246106291211383E-3</v>
          </cell>
        </row>
        <row r="65">
          <cell r="B65">
            <v>17.200000000000728</v>
          </cell>
          <cell r="C65">
            <v>859.99999919909897</v>
          </cell>
          <cell r="D65">
            <v>23240.882683165255</v>
          </cell>
          <cell r="E65">
            <v>0.14883023389041308</v>
          </cell>
          <cell r="F65">
            <v>23223.682683165254</v>
          </cell>
          <cell r="G65">
            <v>-859.85116896520856</v>
          </cell>
          <cell r="H65">
            <v>68899.649999999907</v>
          </cell>
          <cell r="I65">
            <v>0.19572378013113978</v>
          </cell>
          <cell r="J65">
            <v>68882.449999999895</v>
          </cell>
          <cell r="K65">
            <v>-859.80427541896779</v>
          </cell>
          <cell r="L65" t="str">
            <v>Total Administrative expenses</v>
          </cell>
          <cell r="M65">
            <v>203529.97000000003</v>
          </cell>
          <cell r="N65">
            <v>0.1908037330714161</v>
          </cell>
          <cell r="O65">
            <v>297985.37660824374</v>
          </cell>
          <cell r="P65">
            <v>0.19070706375666313</v>
          </cell>
          <cell r="Q65">
            <v>94455.406608243691</v>
          </cell>
          <cell r="R65">
            <v>-9.6669314752967361E-5</v>
          </cell>
          <cell r="S65">
            <v>601886.88</v>
          </cell>
          <cell r="T65">
            <v>0.19130737792174593</v>
          </cell>
          <cell r="U65">
            <v>398356.91000000003</v>
          </cell>
          <cell r="V65">
            <v>5.0364485032983186E-4</v>
          </cell>
        </row>
        <row r="67">
          <cell r="B67">
            <v>-17.179999999982101</v>
          </cell>
          <cell r="D67">
            <v>9890.4963288777799</v>
          </cell>
          <cell r="E67">
            <v>6.3336875022626055E-2</v>
          </cell>
          <cell r="F67">
            <v>-9907.676328877762</v>
          </cell>
          <cell r="G67">
            <v>-6.3336875022626055E-2</v>
          </cell>
          <cell r="H67">
            <v>-32716.009999999267</v>
          </cell>
          <cell r="I67">
            <v>-9.2936628096195489E-2</v>
          </cell>
          <cell r="J67">
            <v>32698.829999999285</v>
          </cell>
          <cell r="K67">
            <v>9.2936628096195489E-2</v>
          </cell>
          <cell r="L67" t="str">
            <v>EBITDA</v>
          </cell>
          <cell r="M67">
            <v>-158138.20000000019</v>
          </cell>
          <cell r="N67">
            <v>-0.14825020070112643</v>
          </cell>
          <cell r="O67">
            <v>-101182.4771180636</v>
          </cell>
          <cell r="P67">
            <v>-6.4755570674127627E-2</v>
          </cell>
          <cell r="Q67">
            <v>-56955.722881936585</v>
          </cell>
          <cell r="R67">
            <v>-8.3494630026998806E-2</v>
          </cell>
          <cell r="S67">
            <v>-168035.50999999989</v>
          </cell>
          <cell r="T67">
            <v>-5.3409426063321566E-2</v>
          </cell>
          <cell r="U67">
            <v>9897.3099999997066</v>
          </cell>
          <cell r="V67">
            <v>-9.4840774637804867E-2</v>
          </cell>
        </row>
        <row r="69">
          <cell r="A69" t="str">
            <v>Depreciation</v>
          </cell>
          <cell r="B69">
            <v>0</v>
          </cell>
          <cell r="C69">
            <v>0</v>
          </cell>
          <cell r="D69">
            <v>6303.9512926644466</v>
          </cell>
          <cell r="E69">
            <v>4.0369316351337572E-2</v>
          </cell>
          <cell r="F69">
            <v>6303.9512926644466</v>
          </cell>
          <cell r="G69">
            <v>4.0369316351337572E-2</v>
          </cell>
          <cell r="H69">
            <v>12035.069999999992</v>
          </cell>
          <cell r="I69">
            <v>3.4188118438088992E-2</v>
          </cell>
          <cell r="J69">
            <v>12035.069999999992</v>
          </cell>
          <cell r="K69">
            <v>3.4188118438088992E-2</v>
          </cell>
          <cell r="L69" t="str">
            <v>Depreciation</v>
          </cell>
          <cell r="M69">
            <v>44432.369999999995</v>
          </cell>
          <cell r="N69">
            <v>4.1654121332648918E-2</v>
          </cell>
          <cell r="O69">
            <v>70108.729048651119</v>
          </cell>
          <cell r="P69">
            <v>4.4868744945686857E-2</v>
          </cell>
          <cell r="Q69">
            <v>25676.359048651124</v>
          </cell>
          <cell r="R69">
            <v>3.2146236130379396E-3</v>
          </cell>
          <cell r="S69">
            <v>106829.44</v>
          </cell>
          <cell r="T69">
            <v>3.3955317403244416E-2</v>
          </cell>
          <cell r="U69">
            <v>62397.070000000007</v>
          </cell>
          <cell r="V69">
            <v>-7.6988039294045019E-3</v>
          </cell>
        </row>
        <row r="71">
          <cell r="B71">
            <v>-17.179999999982101</v>
          </cell>
          <cell r="D71">
            <v>3586.5450362133333</v>
          </cell>
          <cell r="E71">
            <v>2.2967558671288479E-2</v>
          </cell>
          <cell r="F71">
            <v>-3603.7250362133154</v>
          </cell>
          <cell r="G71">
            <v>-2.2967558671288479E-2</v>
          </cell>
          <cell r="H71">
            <v>-44751.07999999926</v>
          </cell>
          <cell r="I71">
            <v>-0.12712474653428449</v>
          </cell>
          <cell r="J71">
            <v>44733.899999999281</v>
          </cell>
          <cell r="K71">
            <v>0.12712474653428449</v>
          </cell>
          <cell r="L71" t="str">
            <v>EBIT</v>
          </cell>
          <cell r="M71">
            <v>-202570.57000000018</v>
          </cell>
          <cell r="N71">
            <v>-0.18990432203377536</v>
          </cell>
          <cell r="O71">
            <v>-171291.20616671472</v>
          </cell>
          <cell r="P71">
            <v>-0.10962431561981448</v>
          </cell>
          <cell r="Q71">
            <v>-31279.363833285461</v>
          </cell>
          <cell r="R71">
            <v>-8.028000641396088E-2</v>
          </cell>
          <cell r="S71">
            <v>-274864.9499999999</v>
          </cell>
          <cell r="T71">
            <v>-8.7364743466565975E-2</v>
          </cell>
          <cell r="U71">
            <v>72294.379999999714</v>
          </cell>
          <cell r="V71">
            <v>-0.10253957856720938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-1347.63</v>
          </cell>
          <cell r="N73">
            <v>-1.2633659544048106E-3</v>
          </cell>
          <cell r="O73">
            <v>-1347.63</v>
          </cell>
          <cell r="P73">
            <v>-8.624670218910401E-4</v>
          </cell>
          <cell r="Q73">
            <v>0</v>
          </cell>
          <cell r="R73">
            <v>4.0089893251377053E-4</v>
          </cell>
          <cell r="S73">
            <v>-1289.74</v>
          </cell>
          <cell r="T73">
            <v>-4.0993878717009516E-4</v>
          </cell>
          <cell r="U73">
            <v>57.8900000000001</v>
          </cell>
          <cell r="V73">
            <v>8.5342716723471547E-4</v>
          </cell>
        </row>
        <row r="75">
          <cell r="B75">
            <v>-17.179999999982101</v>
          </cell>
          <cell r="D75">
            <v>3586.5450362133333</v>
          </cell>
          <cell r="E75">
            <v>2.2967558671288479E-2</v>
          </cell>
          <cell r="F75">
            <v>-3603.7250362133154</v>
          </cell>
          <cell r="G75">
            <v>-2.2967558671288479E-2</v>
          </cell>
          <cell r="H75">
            <v>-44751.07999999926</v>
          </cell>
          <cell r="I75">
            <v>-0.12712474653428449</v>
          </cell>
          <cell r="J75">
            <v>44733.899999999281</v>
          </cell>
          <cell r="K75">
            <v>0.12712474653428449</v>
          </cell>
          <cell r="L75" t="str">
            <v>Profit Before Tax</v>
          </cell>
          <cell r="M75">
            <v>-201222.94000000018</v>
          </cell>
          <cell r="N75">
            <v>-0.18864095607937056</v>
          </cell>
          <cell r="O75">
            <v>-169943.57616671472</v>
          </cell>
          <cell r="P75">
            <v>-0.10876184859792344</v>
          </cell>
          <cell r="Q75">
            <v>-31279.363833285461</v>
          </cell>
          <cell r="R75">
            <v>-7.9879107481447123E-2</v>
          </cell>
          <cell r="S75">
            <v>-273575.2099999999</v>
          </cell>
          <cell r="T75">
            <v>-8.6954804679395883E-2</v>
          </cell>
          <cell r="U75">
            <v>72352.269999999728</v>
          </cell>
          <cell r="V75">
            <v>-0.10168615139997468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-17.179999999982101</v>
          </cell>
          <cell r="D79">
            <v>3586.5450362133333</v>
          </cell>
          <cell r="E79">
            <v>2.2967558671288479E-2</v>
          </cell>
          <cell r="F79">
            <v>-3603.7250362133154</v>
          </cell>
          <cell r="G79">
            <v>-2.2967558671288479E-2</v>
          </cell>
          <cell r="H79">
            <v>-44751.07999999926</v>
          </cell>
          <cell r="I79">
            <v>-0.12712474653428449</v>
          </cell>
          <cell r="J79">
            <v>44733.899999999281</v>
          </cell>
          <cell r="K79">
            <v>0.12712474653428449</v>
          </cell>
          <cell r="L79" t="str">
            <v>PAT</v>
          </cell>
          <cell r="M79">
            <v>-201222.94000000018</v>
          </cell>
          <cell r="N79">
            <v>-0.18864095607937056</v>
          </cell>
          <cell r="O79">
            <v>-169943.57616671472</v>
          </cell>
          <cell r="P79">
            <v>-0.10876184859792344</v>
          </cell>
          <cell r="Q79">
            <v>-31279.363833285461</v>
          </cell>
          <cell r="R79">
            <v>-7.9879107481447123E-2</v>
          </cell>
          <cell r="S79">
            <v>-273575.2099999999</v>
          </cell>
          <cell r="T79">
            <v>-8.6954804679395883E-2</v>
          </cell>
          <cell r="U79">
            <v>72352.269999999728</v>
          </cell>
          <cell r="V79">
            <v>-0.10168615139997468</v>
          </cell>
        </row>
      </sheetData>
      <sheetData sheetId="15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 t="str">
            <v>External Sales</v>
          </cell>
          <cell r="M8">
            <v>0</v>
          </cell>
          <cell r="O8">
            <v>0</v>
          </cell>
          <cell r="Q8">
            <v>0</v>
          </cell>
          <cell r="R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Victoria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 t="str">
            <v>Total Intracompany</v>
          </cell>
          <cell r="M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A24" t="str">
            <v>Sales</v>
          </cell>
          <cell r="B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 t="str">
            <v>Total Sales</v>
          </cell>
          <cell r="M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 t="str">
            <v>Cost of goods sold - Material Only</v>
          </cell>
          <cell r="M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L27" t="str">
            <v xml:space="preserve"> </v>
          </cell>
        </row>
        <row r="28">
          <cell r="B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 t="str">
            <v>Gross profit before manufacturing costs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0</v>
          </cell>
          <cell r="D31">
            <v>16.666666666666668</v>
          </cell>
          <cell r="F31">
            <v>16.666666666666668</v>
          </cell>
          <cell r="G31">
            <v>0</v>
          </cell>
          <cell r="H31">
            <v>884.6099999999999</v>
          </cell>
          <cell r="J31">
            <v>884.6099999999999</v>
          </cell>
          <cell r="K31">
            <v>0</v>
          </cell>
          <cell r="L31" t="str">
            <v>Wages, Leave, Super, Payroll Tax, Wcomp</v>
          </cell>
          <cell r="M31">
            <v>579.57000000000005</v>
          </cell>
          <cell r="O31">
            <v>696.23666666666645</v>
          </cell>
          <cell r="Q31">
            <v>116.6666666666664</v>
          </cell>
          <cell r="R31">
            <v>0</v>
          </cell>
          <cell r="S31">
            <v>2792.96</v>
          </cell>
          <cell r="U31">
            <v>2213.39</v>
          </cell>
          <cell r="V31">
            <v>0</v>
          </cell>
        </row>
        <row r="32">
          <cell r="A32" t="str">
            <v>Factory Packaging</v>
          </cell>
          <cell r="B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 t="str">
            <v>Factory Rent</v>
          </cell>
          <cell r="M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A35" t="str">
            <v>Factory Maintenance</v>
          </cell>
          <cell r="B35">
            <v>0</v>
          </cell>
          <cell r="D35">
            <v>0</v>
          </cell>
          <cell r="F35">
            <v>0</v>
          </cell>
          <cell r="G35">
            <v>0</v>
          </cell>
          <cell r="H35">
            <v>-370.64</v>
          </cell>
          <cell r="J35">
            <v>-370.64</v>
          </cell>
          <cell r="K35">
            <v>0</v>
          </cell>
          <cell r="L35" t="str">
            <v>Repairs and Maintenance</v>
          </cell>
          <cell r="M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A36" t="str">
            <v>Factory Motor</v>
          </cell>
          <cell r="B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482.11000000000058</v>
          </cell>
          <cell r="D37">
            <v>729.16666666666663</v>
          </cell>
          <cell r="F37">
            <v>247.05666666666605</v>
          </cell>
          <cell r="G37">
            <v>0</v>
          </cell>
          <cell r="H37">
            <v>639.36000000000058</v>
          </cell>
          <cell r="J37">
            <v>157.25</v>
          </cell>
          <cell r="K37">
            <v>0</v>
          </cell>
          <cell r="L37" t="str">
            <v>Insurance - General</v>
          </cell>
          <cell r="M37">
            <v>4591.68</v>
          </cell>
          <cell r="O37">
            <v>6093.5666666666666</v>
          </cell>
          <cell r="Q37">
            <v>1501.8866666666663</v>
          </cell>
          <cell r="R37">
            <v>0</v>
          </cell>
          <cell r="S37">
            <v>6851.35</v>
          </cell>
          <cell r="U37">
            <v>2259.67</v>
          </cell>
          <cell r="V37">
            <v>0</v>
          </cell>
        </row>
        <row r="38">
          <cell r="A38" t="str">
            <v>Factory Warranty</v>
          </cell>
          <cell r="B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 t="str">
            <v>Warranty Expenses - Manufacturing</v>
          </cell>
          <cell r="M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A39" t="str">
            <v>Factory Var Other</v>
          </cell>
          <cell r="B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 t="str">
            <v>Manufacturing Variable Other</v>
          </cell>
          <cell r="M39">
            <v>22.67</v>
          </cell>
          <cell r="O39">
            <v>0</v>
          </cell>
          <cell r="Q39">
            <v>-22.67</v>
          </cell>
          <cell r="R39">
            <v>0</v>
          </cell>
          <cell r="S39">
            <v>0</v>
          </cell>
          <cell r="U39">
            <v>-22.67</v>
          </cell>
          <cell r="V39">
            <v>0</v>
          </cell>
        </row>
        <row r="40">
          <cell r="A40" t="str">
            <v>Factory Fixed Other</v>
          </cell>
          <cell r="B40">
            <v>3565.2200000000012</v>
          </cell>
          <cell r="D40">
            <v>0</v>
          </cell>
          <cell r="F40">
            <v>-3565.2200000000012</v>
          </cell>
          <cell r="G40">
            <v>0</v>
          </cell>
          <cell r="H40">
            <v>4291.16</v>
          </cell>
          <cell r="J40">
            <v>725.93999999999869</v>
          </cell>
          <cell r="K40">
            <v>0</v>
          </cell>
          <cell r="L40" t="str">
            <v>Manufacturing Fixed Other</v>
          </cell>
          <cell r="M40">
            <v>30198.2</v>
          </cell>
          <cell r="O40">
            <v>0</v>
          </cell>
          <cell r="Q40">
            <v>-30198.2</v>
          </cell>
          <cell r="R40">
            <v>0</v>
          </cell>
          <cell r="S40">
            <v>15742.169999999998</v>
          </cell>
          <cell r="U40">
            <v>-14456.030000000002</v>
          </cell>
          <cell r="V40">
            <v>0</v>
          </cell>
        </row>
        <row r="41">
          <cell r="B41">
            <v>4047.3300000000017</v>
          </cell>
          <cell r="D41">
            <v>745.83333333333326</v>
          </cell>
          <cell r="F41">
            <v>-3301.4966666666683</v>
          </cell>
          <cell r="G41">
            <v>0</v>
          </cell>
          <cell r="H41">
            <v>5444.49</v>
          </cell>
          <cell r="J41">
            <v>1397.1599999999985</v>
          </cell>
          <cell r="K41">
            <v>0</v>
          </cell>
          <cell r="L41" t="str">
            <v>Total Manufacturing Costs</v>
          </cell>
          <cell r="M41">
            <v>35392.120000000003</v>
          </cell>
          <cell r="O41">
            <v>6789.8033333333333</v>
          </cell>
          <cell r="Q41">
            <v>-28602.316666666669</v>
          </cell>
          <cell r="R41">
            <v>0</v>
          </cell>
          <cell r="S41">
            <v>25386.48</v>
          </cell>
          <cell r="U41">
            <v>-10005.640000000003</v>
          </cell>
          <cell r="V41">
            <v>0</v>
          </cell>
        </row>
        <row r="43">
          <cell r="B43">
            <v>-4047.3300000000017</v>
          </cell>
          <cell r="D43">
            <v>-745.83333333333326</v>
          </cell>
          <cell r="F43">
            <v>-3301.4966666666687</v>
          </cell>
          <cell r="H43">
            <v>-5444.49</v>
          </cell>
          <cell r="J43">
            <v>1397.159999999998</v>
          </cell>
          <cell r="K43">
            <v>0</v>
          </cell>
          <cell r="L43" t="str">
            <v>Contribution margin</v>
          </cell>
          <cell r="M43">
            <v>-35392.120000000003</v>
          </cell>
          <cell r="O43">
            <v>-6789.8033333333333</v>
          </cell>
          <cell r="Q43">
            <v>-28602.316666666669</v>
          </cell>
          <cell r="S43">
            <v>-25386.48</v>
          </cell>
          <cell r="U43">
            <v>-10005.640000000003</v>
          </cell>
          <cell r="V43">
            <v>0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D46">
            <v>166.66666666666669</v>
          </cell>
          <cell r="F46">
            <v>166.66666666666669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 t="str">
            <v>Salaries, Leave, Super, Payroll Tax, Wcomp</v>
          </cell>
          <cell r="M46">
            <v>775</v>
          </cell>
          <cell r="O46">
            <v>1166.666666666667</v>
          </cell>
          <cell r="Q46">
            <v>391.66666666666697</v>
          </cell>
          <cell r="R46">
            <v>0</v>
          </cell>
          <cell r="S46">
            <v>3555</v>
          </cell>
          <cell r="U46">
            <v>2780</v>
          </cell>
          <cell r="V46">
            <v>0</v>
          </cell>
        </row>
        <row r="47">
          <cell r="A47" t="str">
            <v>Installation Labour</v>
          </cell>
          <cell r="B47">
            <v>0</v>
          </cell>
          <cell r="D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 t="str">
            <v>Installation Labour</v>
          </cell>
          <cell r="M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A48" t="str">
            <v>Sales Commission</v>
          </cell>
          <cell r="B48">
            <v>0</v>
          </cell>
          <cell r="D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1615.6599999999962</v>
          </cell>
          <cell r="D49">
            <v>375</v>
          </cell>
          <cell r="F49">
            <v>-1240.6599999999962</v>
          </cell>
          <cell r="G49">
            <v>0</v>
          </cell>
          <cell r="H49">
            <v>-3487.91</v>
          </cell>
          <cell r="J49">
            <v>-5103.5699999999961</v>
          </cell>
          <cell r="K49">
            <v>0</v>
          </cell>
          <cell r="L49" t="str">
            <v>Advertising Expenses</v>
          </cell>
          <cell r="M49">
            <v>18411.739999999998</v>
          </cell>
          <cell r="O49">
            <v>6651</v>
          </cell>
          <cell r="Q49">
            <v>-11760.739999999998</v>
          </cell>
          <cell r="R49">
            <v>0</v>
          </cell>
          <cell r="S49">
            <v>2121.9300000000003</v>
          </cell>
          <cell r="U49">
            <v>-16289.809999999998</v>
          </cell>
          <cell r="V49">
            <v>0</v>
          </cell>
        </row>
        <row r="50">
          <cell r="A50" t="str">
            <v>Sales Doubtful Debts</v>
          </cell>
          <cell r="B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0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A51" t="str">
            <v>Sales Motor</v>
          </cell>
          <cell r="B51">
            <v>2578.17</v>
          </cell>
          <cell r="D51">
            <v>1716.6666666666667</v>
          </cell>
          <cell r="F51">
            <v>-861.50333333333333</v>
          </cell>
          <cell r="G51">
            <v>0</v>
          </cell>
          <cell r="H51">
            <v>5079.0699999999961</v>
          </cell>
          <cell r="J51">
            <v>2500.899999999996</v>
          </cell>
          <cell r="K51">
            <v>0</v>
          </cell>
          <cell r="L51" t="str">
            <v>Motor Vehicle Expenses</v>
          </cell>
          <cell r="M51">
            <v>18336.84</v>
          </cell>
          <cell r="O51">
            <v>17659.576666666664</v>
          </cell>
          <cell r="Q51">
            <v>-677.26333333333605</v>
          </cell>
          <cell r="R51">
            <v>0</v>
          </cell>
          <cell r="S51">
            <v>30742.28</v>
          </cell>
          <cell r="U51">
            <v>12405.439999999999</v>
          </cell>
          <cell r="V51">
            <v>0</v>
          </cell>
        </row>
        <row r="52">
          <cell r="A52" t="str">
            <v>Sales Rent</v>
          </cell>
          <cell r="B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383.65999999999985</v>
          </cell>
          <cell r="D53">
            <v>291.66666666666669</v>
          </cell>
          <cell r="F53">
            <v>-91.993333333333169</v>
          </cell>
          <cell r="G53">
            <v>0</v>
          </cell>
          <cell r="H53">
            <v>845.2800000000002</v>
          </cell>
          <cell r="J53">
            <v>461.62000000000035</v>
          </cell>
          <cell r="K53">
            <v>0</v>
          </cell>
          <cell r="L53" t="str">
            <v>Telephone</v>
          </cell>
          <cell r="M53">
            <v>4402.82</v>
          </cell>
          <cell r="O53">
            <v>3862.5266666666657</v>
          </cell>
          <cell r="Q53">
            <v>-540.29333333333398</v>
          </cell>
          <cell r="R53">
            <v>0</v>
          </cell>
          <cell r="S53">
            <v>4665.3</v>
          </cell>
          <cell r="U53">
            <v>262.48000000000047</v>
          </cell>
          <cell r="V53">
            <v>0</v>
          </cell>
        </row>
        <row r="54">
          <cell r="A54" t="str">
            <v>Sales Freight</v>
          </cell>
          <cell r="B54">
            <v>0</v>
          </cell>
          <cell r="D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A55" t="str">
            <v>Sales Insurance</v>
          </cell>
          <cell r="B55">
            <v>99.669999999999845</v>
          </cell>
          <cell r="D55">
            <v>625</v>
          </cell>
          <cell r="F55">
            <v>525.33000000000015</v>
          </cell>
          <cell r="G55">
            <v>0</v>
          </cell>
          <cell r="H55">
            <v>675.03000000000065</v>
          </cell>
          <cell r="J55">
            <v>575.36000000000081</v>
          </cell>
          <cell r="K55">
            <v>0</v>
          </cell>
          <cell r="L55" t="str">
            <v>Insurance - General</v>
          </cell>
          <cell r="M55">
            <v>1569.78</v>
          </cell>
          <cell r="O55">
            <v>5247.09</v>
          </cell>
          <cell r="Q55">
            <v>3677.3100000000004</v>
          </cell>
          <cell r="R55">
            <v>0</v>
          </cell>
          <cell r="S55">
            <v>6223.58</v>
          </cell>
          <cell r="U55">
            <v>4653.8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D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588.52000000000044</v>
          </cell>
          <cell r="D57">
            <v>6500</v>
          </cell>
          <cell r="F57">
            <v>5911.48</v>
          </cell>
          <cell r="G57">
            <v>0</v>
          </cell>
          <cell r="H57">
            <v>1109.5400000000081</v>
          </cell>
          <cell r="J57">
            <v>521.02000000000771</v>
          </cell>
          <cell r="K57">
            <v>0</v>
          </cell>
          <cell r="L57" t="str">
            <v>Other Selling Expenses</v>
          </cell>
          <cell r="M57">
            <v>19670.98</v>
          </cell>
          <cell r="O57">
            <v>52835.99</v>
          </cell>
          <cell r="Q57">
            <v>33165.009999999995</v>
          </cell>
          <cell r="R57">
            <v>0</v>
          </cell>
          <cell r="S57">
            <v>70298.850000000006</v>
          </cell>
          <cell r="U57">
            <v>50627.87000000001</v>
          </cell>
          <cell r="V57">
            <v>0</v>
          </cell>
        </row>
        <row r="58">
          <cell r="B58">
            <v>5265.6799999999967</v>
          </cell>
          <cell r="D58">
            <v>9675</v>
          </cell>
          <cell r="F58">
            <v>4409.3200000000033</v>
          </cell>
          <cell r="G58">
            <v>0</v>
          </cell>
          <cell r="H58">
            <v>4221.0100000000057</v>
          </cell>
          <cell r="J58">
            <v>-1044.6699999999912</v>
          </cell>
          <cell r="K58">
            <v>0</v>
          </cell>
          <cell r="L58" t="str">
            <v>Total Selling Expenses</v>
          </cell>
          <cell r="M58">
            <v>63167.16</v>
          </cell>
          <cell r="O58">
            <v>87422.85</v>
          </cell>
          <cell r="Q58">
            <v>24255.689999999995</v>
          </cell>
          <cell r="R58">
            <v>0</v>
          </cell>
          <cell r="S58">
            <v>117606.94</v>
          </cell>
          <cell r="U58">
            <v>54439.780000000013</v>
          </cell>
          <cell r="V58">
            <v>0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96450.20999999973</v>
          </cell>
          <cell r="D61">
            <v>54384.730863816083</v>
          </cell>
          <cell r="F61">
            <v>-42065.479136183647</v>
          </cell>
          <cell r="G61">
            <v>0</v>
          </cell>
          <cell r="H61">
            <v>116273.08999999985</v>
          </cell>
          <cell r="J61">
            <v>19822.880000000121</v>
          </cell>
          <cell r="K61">
            <v>0</v>
          </cell>
          <cell r="L61" t="str">
            <v>Salaries, Leave, Super, Payroll Tax, Wcomp</v>
          </cell>
          <cell r="M61">
            <v>636932.0399999998</v>
          </cell>
          <cell r="O61">
            <v>522588.20911388454</v>
          </cell>
          <cell r="Q61">
            <v>-114343.83088611526</v>
          </cell>
          <cell r="R61">
            <v>0</v>
          </cell>
          <cell r="S61">
            <v>1268504.6399999999</v>
          </cell>
          <cell r="U61">
            <v>631572.60000000009</v>
          </cell>
          <cell r="V61">
            <v>0</v>
          </cell>
        </row>
        <row r="62">
          <cell r="A62" t="str">
            <v>Admin Telephone</v>
          </cell>
          <cell r="B62">
            <v>548.17000000000007</v>
          </cell>
          <cell r="D62">
            <v>1666.6666666666667</v>
          </cell>
          <cell r="F62">
            <v>1118.4966666666667</v>
          </cell>
          <cell r="G62">
            <v>0</v>
          </cell>
          <cell r="H62">
            <v>712.3799999999992</v>
          </cell>
          <cell r="J62">
            <v>164.20999999999913</v>
          </cell>
          <cell r="K62">
            <v>0</v>
          </cell>
          <cell r="L62" t="str">
            <v>Telephone</v>
          </cell>
          <cell r="M62">
            <v>9400.2900000000009</v>
          </cell>
          <cell r="O62">
            <v>14808.136666666665</v>
          </cell>
          <cell r="Q62">
            <v>5407.8466666666645</v>
          </cell>
          <cell r="R62">
            <v>0</v>
          </cell>
          <cell r="S62">
            <v>15433.48</v>
          </cell>
          <cell r="U62">
            <v>6033.1899999999987</v>
          </cell>
          <cell r="V62">
            <v>0</v>
          </cell>
        </row>
        <row r="63">
          <cell r="A63" t="str">
            <v>Admin Other</v>
          </cell>
          <cell r="B63">
            <v>25729.739999999991</v>
          </cell>
          <cell r="D63">
            <v>35037.5</v>
          </cell>
          <cell r="F63">
            <v>9307.7600000000093</v>
          </cell>
          <cell r="G63">
            <v>0</v>
          </cell>
          <cell r="H63">
            <v>27760.369999999995</v>
          </cell>
          <cell r="J63">
            <v>2030.6300000000047</v>
          </cell>
          <cell r="K63">
            <v>0</v>
          </cell>
          <cell r="L63" t="str">
            <v>Other Admin Expenses</v>
          </cell>
          <cell r="M63">
            <v>221686.29999999996</v>
          </cell>
          <cell r="O63">
            <v>334733.15000000002</v>
          </cell>
          <cell r="Q63">
            <v>113046.85000000006</v>
          </cell>
          <cell r="R63">
            <v>0</v>
          </cell>
          <cell r="S63">
            <v>285159.25</v>
          </cell>
          <cell r="U63">
            <v>63472.950000000041</v>
          </cell>
          <cell r="V63">
            <v>0</v>
          </cell>
        </row>
        <row r="64">
          <cell r="A64" t="str">
            <v>Non Operating Income</v>
          </cell>
          <cell r="B64">
            <v>-26.959999999962747</v>
          </cell>
          <cell r="D64">
            <v>-333.33333333333337</v>
          </cell>
          <cell r="F64">
            <v>-306.37333333337062</v>
          </cell>
          <cell r="G64">
            <v>0</v>
          </cell>
          <cell r="H64">
            <v>-90.989999999999782</v>
          </cell>
          <cell r="J64">
            <v>-64.030000000037035</v>
          </cell>
          <cell r="K64">
            <v>0</v>
          </cell>
          <cell r="L64" t="str">
            <v>Non Operating Income</v>
          </cell>
          <cell r="M64">
            <v>-865291.47</v>
          </cell>
          <cell r="O64">
            <v>-2333.3333333333339</v>
          </cell>
          <cell r="Q64">
            <v>862958.1366666666</v>
          </cell>
          <cell r="R64">
            <v>0</v>
          </cell>
          <cell r="S64">
            <v>-7136.74</v>
          </cell>
          <cell r="U64">
            <v>858154.73</v>
          </cell>
          <cell r="V64">
            <v>0</v>
          </cell>
        </row>
        <row r="65">
          <cell r="B65">
            <v>122701.15999999976</v>
          </cell>
          <cell r="D65">
            <v>90755.564197149419</v>
          </cell>
          <cell r="F65">
            <v>-31945.595802850341</v>
          </cell>
          <cell r="G65">
            <v>0</v>
          </cell>
          <cell r="H65">
            <v>144654.84999999986</v>
          </cell>
          <cell r="J65">
            <v>21953.69000000009</v>
          </cell>
          <cell r="K65">
            <v>0</v>
          </cell>
          <cell r="L65" t="str">
            <v>Total Administrative expenses</v>
          </cell>
          <cell r="M65">
            <v>2727.1599999997998</v>
          </cell>
          <cell r="O65">
            <v>869796.16244721785</v>
          </cell>
          <cell r="Q65">
            <v>867069.00244721805</v>
          </cell>
          <cell r="R65">
            <v>0</v>
          </cell>
          <cell r="S65">
            <v>1561960.63</v>
          </cell>
          <cell r="U65">
            <v>1559233.4700000002</v>
          </cell>
          <cell r="V65">
            <v>0</v>
          </cell>
        </row>
        <row r="67">
          <cell r="B67">
            <v>-132014.16999999975</v>
          </cell>
          <cell r="D67">
            <v>-101176.39753048275</v>
          </cell>
          <cell r="F67">
            <v>-30837.772469517004</v>
          </cell>
          <cell r="G67">
            <v>0</v>
          </cell>
          <cell r="H67">
            <v>-154320.34999999986</v>
          </cell>
          <cell r="J67">
            <v>22306.180000000109</v>
          </cell>
          <cell r="K67">
            <v>0</v>
          </cell>
          <cell r="L67" t="str">
            <v>EBITDA</v>
          </cell>
          <cell r="M67">
            <v>-101286.4399999998</v>
          </cell>
          <cell r="O67">
            <v>-964008.81578055117</v>
          </cell>
          <cell r="Q67">
            <v>862722.37578055135</v>
          </cell>
          <cell r="R67">
            <v>0</v>
          </cell>
          <cell r="S67">
            <v>-1704954.0499999998</v>
          </cell>
          <cell r="U67">
            <v>1603667.61</v>
          </cell>
          <cell r="V67">
            <v>0</v>
          </cell>
        </row>
        <row r="69">
          <cell r="A69" t="str">
            <v>Depreciation</v>
          </cell>
          <cell r="B69">
            <v>6199.1499999999942</v>
          </cell>
          <cell r="D69">
            <v>6484.166666666667</v>
          </cell>
          <cell r="F69">
            <v>285.01666666667279</v>
          </cell>
          <cell r="G69">
            <v>0</v>
          </cell>
          <cell r="H69">
            <v>5236.5200000000041</v>
          </cell>
          <cell r="J69">
            <v>-962.6299999999901</v>
          </cell>
          <cell r="K69">
            <v>0</v>
          </cell>
          <cell r="L69" t="str">
            <v>Depreciation</v>
          </cell>
          <cell r="M69">
            <v>53690.189999999995</v>
          </cell>
          <cell r="O69">
            <v>54757.333333333328</v>
          </cell>
          <cell r="Q69">
            <v>1067.1433333333334</v>
          </cell>
          <cell r="R69">
            <v>0</v>
          </cell>
          <cell r="S69">
            <v>53566.16</v>
          </cell>
          <cell r="U69">
            <v>-124.02999999999156</v>
          </cell>
          <cell r="V69">
            <v>0</v>
          </cell>
        </row>
        <row r="71">
          <cell r="B71">
            <v>-138213.31999999975</v>
          </cell>
          <cell r="D71">
            <v>-107660.56419714942</v>
          </cell>
          <cell r="F71">
            <v>-30552.755802850326</v>
          </cell>
          <cell r="G71">
            <v>0</v>
          </cell>
          <cell r="H71">
            <v>-159556.86999999988</v>
          </cell>
          <cell r="J71">
            <v>21343.550000000134</v>
          </cell>
          <cell r="K71">
            <v>0</v>
          </cell>
          <cell r="L71" t="str">
            <v>EBIT</v>
          </cell>
          <cell r="M71">
            <v>-154976.6299999998</v>
          </cell>
          <cell r="O71">
            <v>-1018766.1491138845</v>
          </cell>
          <cell r="Q71">
            <v>863789.51911388477</v>
          </cell>
          <cell r="R71">
            <v>0</v>
          </cell>
          <cell r="S71">
            <v>-1758520.2099999997</v>
          </cell>
          <cell r="U71">
            <v>1603543.5799999998</v>
          </cell>
          <cell r="V71">
            <v>0</v>
          </cell>
        </row>
        <row r="73">
          <cell r="A73" t="str">
            <v>Interest</v>
          </cell>
          <cell r="B73">
            <v>213.02999999999884</v>
          </cell>
          <cell r="D73">
            <v>-416.66666666666669</v>
          </cell>
          <cell r="F73">
            <v>-629.69666666666558</v>
          </cell>
          <cell r="G73">
            <v>0</v>
          </cell>
          <cell r="H73">
            <v>15658.630000000019</v>
          </cell>
          <cell r="J73">
            <v>15445.60000000002</v>
          </cell>
          <cell r="K73">
            <v>0</v>
          </cell>
          <cell r="L73" t="str">
            <v>Interest expense</v>
          </cell>
          <cell r="M73">
            <v>33928.829999999994</v>
          </cell>
          <cell r="O73">
            <v>37098.33333333335</v>
          </cell>
          <cell r="Q73">
            <v>3169.5033333333558</v>
          </cell>
          <cell r="R73">
            <v>0</v>
          </cell>
          <cell r="S73">
            <v>91412.470000000016</v>
          </cell>
          <cell r="U73">
            <v>57483.640000000021</v>
          </cell>
          <cell r="V73">
            <v>0</v>
          </cell>
        </row>
        <row r="75">
          <cell r="B75">
            <v>-138426.34999999974</v>
          </cell>
          <cell r="D75">
            <v>-107243.89753048275</v>
          </cell>
          <cell r="F75">
            <v>-31182.452469516997</v>
          </cell>
          <cell r="G75">
            <v>0</v>
          </cell>
          <cell r="H75">
            <v>-175215.49999999988</v>
          </cell>
          <cell r="J75">
            <v>36789.15000000014</v>
          </cell>
          <cell r="K75">
            <v>0</v>
          </cell>
          <cell r="L75" t="str">
            <v>Profit Before Tax</v>
          </cell>
          <cell r="M75">
            <v>-188905.45999999979</v>
          </cell>
          <cell r="O75">
            <v>-1055864.4824472179</v>
          </cell>
          <cell r="Q75">
            <v>866959.02244721819</v>
          </cell>
          <cell r="R75">
            <v>0</v>
          </cell>
          <cell r="S75">
            <v>-1849932.6799999997</v>
          </cell>
          <cell r="U75">
            <v>1661027.22</v>
          </cell>
          <cell r="V75">
            <v>0</v>
          </cell>
        </row>
        <row r="77">
          <cell r="A77" t="str">
            <v>Income Tax</v>
          </cell>
          <cell r="B77">
            <v>-119295</v>
          </cell>
          <cell r="D77">
            <v>85705.134117004331</v>
          </cell>
          <cell r="F77">
            <v>205000.13411700435</v>
          </cell>
          <cell r="G77">
            <v>0</v>
          </cell>
          <cell r="H77">
            <v>0</v>
          </cell>
          <cell r="J77">
            <v>119295</v>
          </cell>
          <cell r="K77">
            <v>0</v>
          </cell>
          <cell r="L77" t="str">
            <v>Income tax</v>
          </cell>
          <cell r="M77">
            <v>93969</v>
          </cell>
          <cell r="O77">
            <v>442666.13411700435</v>
          </cell>
          <cell r="Q77">
            <v>348697.13411700435</v>
          </cell>
          <cell r="R77">
            <v>0</v>
          </cell>
          <cell r="S77">
            <v>0</v>
          </cell>
          <cell r="U77">
            <v>-93969</v>
          </cell>
          <cell r="V77">
            <v>0</v>
          </cell>
        </row>
        <row r="79">
          <cell r="B79">
            <v>-19131.349999999744</v>
          </cell>
          <cell r="D79">
            <v>-192949.03164748708</v>
          </cell>
          <cell r="F79">
            <v>173817.68164748733</v>
          </cell>
          <cell r="G79">
            <v>0</v>
          </cell>
          <cell r="H79">
            <v>-175215.49999999988</v>
          </cell>
          <cell r="J79">
            <v>156084.15000000014</v>
          </cell>
          <cell r="K79">
            <v>0</v>
          </cell>
          <cell r="L79" t="str">
            <v>PAT</v>
          </cell>
          <cell r="M79">
            <v>-282874.45999999979</v>
          </cell>
          <cell r="O79">
            <v>-1498530.6165642221</v>
          </cell>
          <cell r="Q79">
            <v>1215656.1565642224</v>
          </cell>
          <cell r="R79">
            <v>0</v>
          </cell>
          <cell r="S79">
            <v>-1849932.6799999997</v>
          </cell>
          <cell r="U79">
            <v>1567058.22</v>
          </cell>
          <cell r="V79">
            <v>0</v>
          </cell>
        </row>
      </sheetData>
      <sheetData sheetId="16" refreshError="1"/>
      <sheetData sheetId="17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 t="str">
            <v>External Sales</v>
          </cell>
          <cell r="M8">
            <v>0</v>
          </cell>
          <cell r="O8">
            <v>146604.31</v>
          </cell>
          <cell r="Q8">
            <v>-146604.31</v>
          </cell>
          <cell r="R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Total Intercompany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L15" t="str">
            <v>Intracompany</v>
          </cell>
        </row>
        <row r="16">
          <cell r="A16" t="str">
            <v>Intraco Sales - VIC</v>
          </cell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72302.310000000056</v>
          </cell>
          <cell r="J16">
            <v>-72302.310000000056</v>
          </cell>
          <cell r="K16">
            <v>0</v>
          </cell>
          <cell r="L16" t="str">
            <v>Victoria</v>
          </cell>
          <cell r="M16">
            <v>146604.62</v>
          </cell>
          <cell r="O16">
            <v>0</v>
          </cell>
          <cell r="Q16">
            <v>146604.62</v>
          </cell>
          <cell r="R16">
            <v>0</v>
          </cell>
          <cell r="S16">
            <v>753106.64</v>
          </cell>
          <cell r="U16">
            <v>-606502.02</v>
          </cell>
          <cell r="V16">
            <v>0</v>
          </cell>
        </row>
        <row r="17">
          <cell r="A17" t="str">
            <v>Intraco Sales - NSW</v>
          </cell>
          <cell r="B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 t="str">
            <v>NSW</v>
          </cell>
          <cell r="M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A18" t="str">
            <v>Intraco Sales - Bris</v>
          </cell>
          <cell r="B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 t="str">
            <v>Brisbane</v>
          </cell>
          <cell r="M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A19" t="str">
            <v>Intraco Sales - Bifo</v>
          </cell>
          <cell r="B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  <cell r="L19" t="str">
            <v>Brisbane Bifolds</v>
          </cell>
          <cell r="M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A20" t="str">
            <v>Intraco Sales - WA</v>
          </cell>
          <cell r="B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 t="str">
            <v>WA</v>
          </cell>
          <cell r="M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A21" t="str">
            <v>Intraco Sales - SCDS</v>
          </cell>
          <cell r="B21">
            <v>0</v>
          </cell>
          <cell r="D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 t="str">
            <v>SCDS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A22" t="str">
            <v>Intraco Sales - HO</v>
          </cell>
          <cell r="B22">
            <v>0</v>
          </cell>
          <cell r="D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 t="str">
            <v>Head Office</v>
          </cell>
          <cell r="M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B23">
            <v>0</v>
          </cell>
          <cell r="D23">
            <v>0</v>
          </cell>
          <cell r="F23">
            <v>0</v>
          </cell>
          <cell r="G23">
            <v>0</v>
          </cell>
          <cell r="H23">
            <v>72302.310000000056</v>
          </cell>
          <cell r="J23">
            <v>72302.310000000056</v>
          </cell>
          <cell r="K23">
            <v>0</v>
          </cell>
          <cell r="L23" t="str">
            <v>Total Intracompany</v>
          </cell>
          <cell r="M23">
            <v>146604.62</v>
          </cell>
          <cell r="O23">
            <v>0</v>
          </cell>
          <cell r="Q23">
            <v>146604.62</v>
          </cell>
          <cell r="R23">
            <v>0</v>
          </cell>
          <cell r="S23">
            <v>753106.64</v>
          </cell>
          <cell r="U23">
            <v>606502.02</v>
          </cell>
          <cell r="V23">
            <v>0</v>
          </cell>
        </row>
        <row r="24">
          <cell r="A24" t="str">
            <v>Sales</v>
          </cell>
          <cell r="B24">
            <v>0</v>
          </cell>
          <cell r="D24">
            <v>0</v>
          </cell>
          <cell r="F24">
            <v>0</v>
          </cell>
          <cell r="G24">
            <v>0</v>
          </cell>
          <cell r="H24">
            <v>72302.310000000056</v>
          </cell>
          <cell r="J24">
            <v>72302.310000000056</v>
          </cell>
          <cell r="K24">
            <v>0</v>
          </cell>
          <cell r="L24" t="str">
            <v>Total Sales</v>
          </cell>
          <cell r="M24">
            <v>146604.62</v>
          </cell>
          <cell r="O24">
            <v>146604.31</v>
          </cell>
          <cell r="Q24">
            <v>0.30999999999767169</v>
          </cell>
          <cell r="R24">
            <v>0</v>
          </cell>
          <cell r="S24">
            <v>753106.64</v>
          </cell>
          <cell r="U24">
            <v>606502.02</v>
          </cell>
          <cell r="V24">
            <v>0</v>
          </cell>
        </row>
        <row r="26">
          <cell r="A26" t="str">
            <v>Cost of Goods Sold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Cost of goods sold - Material Only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L27" t="str">
            <v xml:space="preserve"> 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72302.310000000056</v>
          </cell>
          <cell r="I28">
            <v>1</v>
          </cell>
          <cell r="J28">
            <v>-72302.310000000056</v>
          </cell>
          <cell r="K28">
            <v>-1</v>
          </cell>
          <cell r="L28" t="str">
            <v>Gross profit before manufacturing costs</v>
          </cell>
          <cell r="M28">
            <v>146604.62</v>
          </cell>
          <cell r="N28">
            <v>1</v>
          </cell>
          <cell r="O28">
            <v>146604.31</v>
          </cell>
          <cell r="P28">
            <v>1</v>
          </cell>
          <cell r="Q28">
            <v>0.30999999999767169</v>
          </cell>
          <cell r="R28">
            <v>0</v>
          </cell>
          <cell r="S28">
            <v>753106.64</v>
          </cell>
          <cell r="T28">
            <v>1</v>
          </cell>
          <cell r="U28">
            <v>-606502.02</v>
          </cell>
          <cell r="V28">
            <v>0</v>
          </cell>
        </row>
        <row r="30">
          <cell r="L30" t="str">
            <v>Manufacturing costs</v>
          </cell>
        </row>
        <row r="31">
          <cell r="A31" t="str">
            <v>Factory Labour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Wages, Leave, Super, Payroll Tax, Wcomp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Factory Packaging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Packaging Material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Freight Inwards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Freight Inwards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Factory Rent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Factory Rent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Factory Maintenance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str">
            <v>Repairs and Maintenance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Factory Motor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Motor Vehicle Expenses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Factory Insurance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str">
            <v>Insurance - General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Factory Warranty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str">
            <v>Warranty Expenses - Manufacturing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Factory Var Other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Manufacturing Variable Other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Factory Fixed Other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Manufacturing Fixed Other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>Total Manufacturing Costs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72302.310000000056</v>
          </cell>
          <cell r="I43">
            <v>1</v>
          </cell>
          <cell r="J43">
            <v>-72302.310000000056</v>
          </cell>
          <cell r="K43">
            <v>-1</v>
          </cell>
          <cell r="L43" t="str">
            <v>Contribution margin</v>
          </cell>
          <cell r="M43">
            <v>146604.62</v>
          </cell>
          <cell r="N43">
            <v>1</v>
          </cell>
          <cell r="O43">
            <v>146604.31</v>
          </cell>
          <cell r="P43">
            <v>1</v>
          </cell>
          <cell r="Q43">
            <v>0.30999999999767169</v>
          </cell>
          <cell r="S43">
            <v>753106.64</v>
          </cell>
          <cell r="T43">
            <v>1</v>
          </cell>
          <cell r="U43">
            <v>-606502.02</v>
          </cell>
          <cell r="V43">
            <v>0</v>
          </cell>
        </row>
        <row r="45">
          <cell r="L45" t="str">
            <v>Selling Expenses</v>
          </cell>
        </row>
        <row r="46">
          <cell r="A46" t="str">
            <v>Sales Labour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Salaries, Leave, Super, Payroll Tax, Wcomp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Installation Labour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Installation Labour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Sales Commission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Sales Commission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Advertising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Advertising Expenses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Sales Doubtful Debts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Doubtful Debts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Sales Motor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Motor Vehicle Expenses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Sales Rent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Rent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Sales Telephone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Telephone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Sales Freight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Freight - Outwards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Sales Insurance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Insurance - General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Sales Warranty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Warranty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Sales Other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Other Selling Expenses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str">
            <v>Total Selling Expenses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60">
          <cell r="L60" t="str">
            <v>Administrative expenses</v>
          </cell>
        </row>
        <row r="61">
          <cell r="A61" t="str">
            <v>Admin Labour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52152.069999999891</v>
          </cell>
          <cell r="I61">
            <v>0.72130572315047536</v>
          </cell>
          <cell r="J61">
            <v>52152.069999999891</v>
          </cell>
          <cell r="K61">
            <v>0.72130572315047536</v>
          </cell>
          <cell r="L61" t="str">
            <v>Salaries, Leave, Super, Payroll Tax, Wcomp</v>
          </cell>
          <cell r="M61">
            <v>1037457.6899999998</v>
          </cell>
          <cell r="N61">
            <v>7.0765688693848796</v>
          </cell>
          <cell r="O61">
            <v>34622.697777777765</v>
          </cell>
          <cell r="P61">
            <v>0.23616425586517725</v>
          </cell>
          <cell r="Q61">
            <v>-1002834.992222222</v>
          </cell>
          <cell r="R61">
            <v>-6.8404046135197021</v>
          </cell>
          <cell r="S61">
            <v>567653.3899999999</v>
          </cell>
          <cell r="T61">
            <v>0.75374901753621493</v>
          </cell>
          <cell r="U61">
            <v>-469804.29999999993</v>
          </cell>
          <cell r="V61">
            <v>-6.3228198518486645</v>
          </cell>
        </row>
        <row r="62">
          <cell r="A62" t="str">
            <v>Admin Telephone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Telephone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Admin Other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str">
            <v>Other Admin Expenses</v>
          </cell>
          <cell r="M63">
            <v>420.7</v>
          </cell>
          <cell r="N63">
            <v>2.8696230719059196E-3</v>
          </cell>
          <cell r="O63">
            <v>16</v>
          </cell>
          <cell r="P63">
            <v>1.0913730981033232E-4</v>
          </cell>
          <cell r="Q63">
            <v>-404.7</v>
          </cell>
          <cell r="R63">
            <v>-2.7604857620955872E-3</v>
          </cell>
          <cell r="S63">
            <v>0</v>
          </cell>
          <cell r="T63">
            <v>0</v>
          </cell>
          <cell r="U63">
            <v>-420.7</v>
          </cell>
          <cell r="V63">
            <v>-2.8696230719059196E-3</v>
          </cell>
        </row>
        <row r="64">
          <cell r="A64" t="str">
            <v>Non Operating Income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Non Operating Income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52152.069999999891</v>
          </cell>
          <cell r="I65">
            <v>0.72130572315047536</v>
          </cell>
          <cell r="J65">
            <v>52152.069999999891</v>
          </cell>
          <cell r="K65">
            <v>0.72130572315047536</v>
          </cell>
          <cell r="L65" t="str">
            <v>Total Administrative expenses</v>
          </cell>
          <cell r="M65">
            <v>1037878.3899999998</v>
          </cell>
          <cell r="N65">
            <v>7.0794384924567852</v>
          </cell>
          <cell r="O65">
            <v>34638.697777777765</v>
          </cell>
          <cell r="P65">
            <v>0.23627339317498761</v>
          </cell>
          <cell r="Q65">
            <v>-1003239.692222222</v>
          </cell>
          <cell r="R65">
            <v>-6.8431650992817978</v>
          </cell>
          <cell r="S65">
            <v>567653.3899999999</v>
          </cell>
          <cell r="T65">
            <v>0.75374901753621493</v>
          </cell>
          <cell r="U65">
            <v>-470224.99999999994</v>
          </cell>
          <cell r="V65">
            <v>-6.3256894749205701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20150.240000000165</v>
          </cell>
          <cell r="I67">
            <v>0.27869427684952458</v>
          </cell>
          <cell r="J67">
            <v>-20150.240000000165</v>
          </cell>
          <cell r="K67">
            <v>-0.27869427684952458</v>
          </cell>
          <cell r="L67" t="str">
            <v>EBITDA</v>
          </cell>
          <cell r="M67">
            <v>-891273.76999999979</v>
          </cell>
          <cell r="N67">
            <v>-6.0794384924567852</v>
          </cell>
          <cell r="O67">
            <v>111965.61222222223</v>
          </cell>
          <cell r="P67">
            <v>0.76372660682501237</v>
          </cell>
          <cell r="Q67">
            <v>-1003239.382222222</v>
          </cell>
          <cell r="R67">
            <v>-6.8431650992817978</v>
          </cell>
          <cell r="S67">
            <v>185453.25000000012</v>
          </cell>
          <cell r="T67">
            <v>0.2462509824637851</v>
          </cell>
          <cell r="U67">
            <v>-1076727.02</v>
          </cell>
          <cell r="V67">
            <v>-6.3256894749205701</v>
          </cell>
        </row>
        <row r="69">
          <cell r="A69" t="str">
            <v>Depreciation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Depreciation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20150.240000000165</v>
          </cell>
          <cell r="I71">
            <v>0.27869427684952458</v>
          </cell>
          <cell r="J71">
            <v>-20150.240000000165</v>
          </cell>
          <cell r="K71">
            <v>-0.27869427684952458</v>
          </cell>
          <cell r="L71" t="str">
            <v>EBIT</v>
          </cell>
          <cell r="M71">
            <v>-891273.76999999979</v>
          </cell>
          <cell r="N71">
            <v>-6.0794384924567852</v>
          </cell>
          <cell r="O71">
            <v>111965.61222222223</v>
          </cell>
          <cell r="P71">
            <v>0.76372660682501237</v>
          </cell>
          <cell r="Q71">
            <v>-1003239.382222222</v>
          </cell>
          <cell r="R71">
            <v>-6.8431650992817978</v>
          </cell>
          <cell r="S71">
            <v>185453.25000000012</v>
          </cell>
          <cell r="T71">
            <v>0.2462509824637851</v>
          </cell>
          <cell r="U71">
            <v>-1076727.02</v>
          </cell>
          <cell r="V71">
            <v>-6.3256894749205701</v>
          </cell>
        </row>
        <row r="73">
          <cell r="A73" t="str">
            <v>Interest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Interest expense</v>
          </cell>
          <cell r="M73">
            <v>-294.07</v>
          </cell>
          <cell r="N73">
            <v>-2.0058713020094454E-3</v>
          </cell>
          <cell r="O73">
            <v>0</v>
          </cell>
          <cell r="P73">
            <v>0</v>
          </cell>
          <cell r="Q73">
            <v>294.07</v>
          </cell>
          <cell r="R73">
            <v>2.0058713020094454E-3</v>
          </cell>
          <cell r="S73">
            <v>-237.98</v>
          </cell>
          <cell r="T73">
            <v>-3.1599774502054579E-4</v>
          </cell>
          <cell r="U73">
            <v>56.09</v>
          </cell>
          <cell r="V73">
            <v>1.6898735569888996E-3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20150.240000000165</v>
          </cell>
          <cell r="I75">
            <v>0.27869427684952458</v>
          </cell>
          <cell r="J75">
            <v>-20150.240000000165</v>
          </cell>
          <cell r="K75">
            <v>-0.27869427684952458</v>
          </cell>
          <cell r="L75" t="str">
            <v>Profit Before Tax</v>
          </cell>
          <cell r="M75">
            <v>-890979.69999999984</v>
          </cell>
          <cell r="N75">
            <v>-6.0774326211547756</v>
          </cell>
          <cell r="O75">
            <v>111965.61222222223</v>
          </cell>
          <cell r="P75">
            <v>0.76372660682501237</v>
          </cell>
          <cell r="Q75">
            <v>-1002945.3122222221</v>
          </cell>
          <cell r="R75">
            <v>-6.8411592279797881</v>
          </cell>
          <cell r="S75">
            <v>185691.23000000013</v>
          </cell>
          <cell r="T75">
            <v>0.24656698020880566</v>
          </cell>
          <cell r="U75">
            <v>-1076670.93</v>
          </cell>
          <cell r="V75">
            <v>-6.3239996013635809</v>
          </cell>
        </row>
        <row r="77">
          <cell r="A77" t="str">
            <v>Income Tax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Income tax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20150.240000000165</v>
          </cell>
          <cell r="I79">
            <v>0.27869427684952458</v>
          </cell>
          <cell r="J79">
            <v>-20150.240000000165</v>
          </cell>
          <cell r="K79">
            <v>-0.27869427684952458</v>
          </cell>
          <cell r="L79" t="str">
            <v>PAT</v>
          </cell>
          <cell r="M79">
            <v>-890979.69999999984</v>
          </cell>
          <cell r="N79">
            <v>-6.0774326211547756</v>
          </cell>
          <cell r="O79">
            <v>111965.61222222223</v>
          </cell>
          <cell r="P79">
            <v>0.76372660682501237</v>
          </cell>
          <cell r="Q79">
            <v>-1002945.3122222221</v>
          </cell>
          <cell r="R79">
            <v>-6.8411592279797881</v>
          </cell>
          <cell r="S79">
            <v>185691.23000000013</v>
          </cell>
          <cell r="T79">
            <v>0.24656698020880566</v>
          </cell>
          <cell r="U79">
            <v>-1076670.93</v>
          </cell>
          <cell r="V79">
            <v>-6.3239996013635809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8">
          <cell r="A8" t="str">
            <v>Sales - External</v>
          </cell>
          <cell r="B8" t="str">
            <v>External Sales</v>
          </cell>
          <cell r="C8">
            <v>589614.14999999991</v>
          </cell>
          <cell r="D8">
            <v>743072.88000000012</v>
          </cell>
          <cell r="E8">
            <v>671817.7899999998</v>
          </cell>
          <cell r="F8">
            <v>849996.56999999983</v>
          </cell>
          <cell r="G8">
            <v>914339.40000000037</v>
          </cell>
          <cell r="H8">
            <v>480894.11000000034</v>
          </cell>
          <cell r="I8">
            <v>225918.89999999944</v>
          </cell>
          <cell r="J8">
            <v>500416.90000000037</v>
          </cell>
          <cell r="K8">
            <v>751206.36000000127</v>
          </cell>
          <cell r="L8">
            <v>908409.30999999866</v>
          </cell>
          <cell r="M8">
            <v>897162.25</v>
          </cell>
          <cell r="N8">
            <v>874411.15999999922</v>
          </cell>
          <cell r="O8">
            <v>738903.69</v>
          </cell>
          <cell r="P8">
            <v>727195.25000000023</v>
          </cell>
          <cell r="Q8">
            <v>590995.52</v>
          </cell>
          <cell r="R8">
            <v>1172471.1199999999</v>
          </cell>
          <cell r="S8">
            <v>833510.10000000056</v>
          </cell>
          <cell r="T8">
            <v>673786.1799999997</v>
          </cell>
          <cell r="U8">
            <v>220181.72000000067</v>
          </cell>
          <cell r="V8">
            <v>609063.88999999873</v>
          </cell>
          <cell r="W8">
            <v>548926.99999999907</v>
          </cell>
          <cell r="X8">
            <v>309590.16000000108</v>
          </cell>
          <cell r="AA8">
            <v>8196198.0399999991</v>
          </cell>
          <cell r="AC8">
            <v>6424624.6299999999</v>
          </cell>
          <cell r="AD8">
            <v>6635686.3700000001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851</v>
          </cell>
          <cell r="R10">
            <v>11737</v>
          </cell>
          <cell r="S10">
            <v>19217</v>
          </cell>
          <cell r="T10">
            <v>8396</v>
          </cell>
          <cell r="U10">
            <v>0</v>
          </cell>
          <cell r="V10">
            <v>2420</v>
          </cell>
          <cell r="W10">
            <v>2262</v>
          </cell>
          <cell r="X10">
            <v>47376</v>
          </cell>
          <cell r="AA10">
            <v>92259</v>
          </cell>
          <cell r="AC10">
            <v>92259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50028</v>
          </cell>
          <cell r="S12">
            <v>29563</v>
          </cell>
          <cell r="T12">
            <v>16007</v>
          </cell>
          <cell r="U12">
            <v>28442</v>
          </cell>
          <cell r="V12">
            <v>21877</v>
          </cell>
          <cell r="W12">
            <v>24074</v>
          </cell>
          <cell r="X12">
            <v>638</v>
          </cell>
          <cell r="AA12">
            <v>170629</v>
          </cell>
          <cell r="AC12">
            <v>170629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851</v>
          </cell>
          <cell r="R14">
            <v>61765</v>
          </cell>
          <cell r="S14">
            <v>48780</v>
          </cell>
          <cell r="T14">
            <v>24403</v>
          </cell>
          <cell r="U14">
            <v>28442</v>
          </cell>
          <cell r="V14">
            <v>24297</v>
          </cell>
          <cell r="W14">
            <v>26336</v>
          </cell>
          <cell r="X14">
            <v>48014</v>
          </cell>
          <cell r="Y14">
            <v>0</v>
          </cell>
          <cell r="Z14">
            <v>0</v>
          </cell>
          <cell r="AA14">
            <v>262888</v>
          </cell>
          <cell r="AC14">
            <v>262888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1411</v>
          </cell>
          <cell r="E16">
            <v>3910</v>
          </cell>
          <cell r="F16">
            <v>13650</v>
          </cell>
          <cell r="G16">
            <v>7500</v>
          </cell>
          <cell r="H16">
            <v>3650</v>
          </cell>
          <cell r="I16">
            <v>0</v>
          </cell>
          <cell r="J16">
            <v>6450</v>
          </cell>
          <cell r="K16">
            <v>1200</v>
          </cell>
          <cell r="L16">
            <v>7600</v>
          </cell>
          <cell r="M16">
            <v>2550</v>
          </cell>
          <cell r="N16">
            <v>0</v>
          </cell>
          <cell r="O16">
            <v>10110</v>
          </cell>
          <cell r="P16">
            <v>4630</v>
          </cell>
          <cell r="Q16">
            <v>3750</v>
          </cell>
          <cell r="R16">
            <v>500</v>
          </cell>
          <cell r="S16">
            <v>3420</v>
          </cell>
          <cell r="T16">
            <v>7485.880000000001</v>
          </cell>
          <cell r="U16">
            <v>550</v>
          </cell>
          <cell r="V16">
            <v>1170</v>
          </cell>
          <cell r="W16">
            <v>3359.9999999999964</v>
          </cell>
          <cell r="X16">
            <v>2170</v>
          </cell>
          <cell r="AA16">
            <v>39695.880000000005</v>
          </cell>
          <cell r="AC16">
            <v>37145.879999999997</v>
          </cell>
          <cell r="AD16">
            <v>45371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1411</v>
          </cell>
          <cell r="E23">
            <v>3910</v>
          </cell>
          <cell r="F23">
            <v>13650</v>
          </cell>
          <cell r="G23">
            <v>7500</v>
          </cell>
          <cell r="H23">
            <v>3650</v>
          </cell>
          <cell r="I23">
            <v>0</v>
          </cell>
          <cell r="J23">
            <v>6450</v>
          </cell>
          <cell r="K23">
            <v>1200</v>
          </cell>
          <cell r="L23">
            <v>7600</v>
          </cell>
          <cell r="M23">
            <v>2550</v>
          </cell>
          <cell r="N23">
            <v>0</v>
          </cell>
          <cell r="O23">
            <v>10110</v>
          </cell>
          <cell r="P23">
            <v>4630</v>
          </cell>
          <cell r="Q23">
            <v>3750</v>
          </cell>
          <cell r="R23">
            <v>500</v>
          </cell>
          <cell r="S23">
            <v>3420</v>
          </cell>
          <cell r="T23">
            <v>7485.880000000001</v>
          </cell>
          <cell r="U23">
            <v>550</v>
          </cell>
          <cell r="V23">
            <v>1170</v>
          </cell>
          <cell r="W23">
            <v>3359.9999999999964</v>
          </cell>
          <cell r="X23">
            <v>2170</v>
          </cell>
          <cell r="Y23">
            <v>0</v>
          </cell>
          <cell r="Z23">
            <v>0</v>
          </cell>
          <cell r="AA23">
            <v>39695.880000000005</v>
          </cell>
          <cell r="AC23">
            <v>37145.879999999997</v>
          </cell>
          <cell r="AD23">
            <v>45371</v>
          </cell>
        </row>
        <row r="24">
          <cell r="A24" t="str">
            <v>Sales</v>
          </cell>
          <cell r="B24" t="str">
            <v>Total Sales</v>
          </cell>
          <cell r="C24">
            <v>589614.14999999991</v>
          </cell>
          <cell r="D24">
            <v>744483.88000000012</v>
          </cell>
          <cell r="E24">
            <v>675727.7899999998</v>
          </cell>
          <cell r="F24">
            <v>863646.56999999983</v>
          </cell>
          <cell r="G24">
            <v>921839.40000000037</v>
          </cell>
          <cell r="H24">
            <v>484544.11000000034</v>
          </cell>
          <cell r="I24">
            <v>225918.89999999944</v>
          </cell>
          <cell r="J24">
            <v>506866.90000000037</v>
          </cell>
          <cell r="K24">
            <v>752406.36000000127</v>
          </cell>
          <cell r="L24">
            <v>916009.30999999866</v>
          </cell>
          <cell r="M24">
            <v>899712.25</v>
          </cell>
          <cell r="N24">
            <v>874411.15999999922</v>
          </cell>
          <cell r="O24">
            <v>749013.69</v>
          </cell>
          <cell r="P24">
            <v>731825.25000000023</v>
          </cell>
          <cell r="Q24">
            <v>595596.52</v>
          </cell>
          <cell r="R24">
            <v>1234736.1199999999</v>
          </cell>
          <cell r="S24">
            <v>885710.10000000056</v>
          </cell>
          <cell r="T24">
            <v>705675.05999999971</v>
          </cell>
          <cell r="U24">
            <v>249173.72000000067</v>
          </cell>
          <cell r="V24">
            <v>634530.88999999873</v>
          </cell>
          <cell r="W24">
            <v>578622.99999999907</v>
          </cell>
          <cell r="X24">
            <v>359774.16000000108</v>
          </cell>
          <cell r="Y24">
            <v>0</v>
          </cell>
          <cell r="Z24">
            <v>0</v>
          </cell>
          <cell r="AA24">
            <v>8498781.9199999999</v>
          </cell>
          <cell r="AC24">
            <v>6724658.5099999998</v>
          </cell>
          <cell r="AD24">
            <v>6681057.3700000001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173372.91999999998</v>
          </cell>
          <cell r="D26">
            <v>202944.29000000004</v>
          </cell>
          <cell r="E26">
            <v>275458.98999999982</v>
          </cell>
          <cell r="F26">
            <v>278499.78000000003</v>
          </cell>
          <cell r="G26">
            <v>341098.24000000034</v>
          </cell>
          <cell r="H26">
            <v>-113783.94000000018</v>
          </cell>
          <cell r="I26">
            <v>92942.519999999786</v>
          </cell>
          <cell r="J26">
            <v>-51363.260000000009</v>
          </cell>
          <cell r="K26">
            <v>285284.25</v>
          </cell>
          <cell r="L26">
            <v>355930.72</v>
          </cell>
          <cell r="M26">
            <v>375438.1799999997</v>
          </cell>
          <cell r="N26">
            <v>172873.52000000048</v>
          </cell>
          <cell r="O26">
            <v>201239.71</v>
          </cell>
          <cell r="P26">
            <v>207698.53</v>
          </cell>
          <cell r="Q26">
            <v>162555.75000000012</v>
          </cell>
          <cell r="R26">
            <v>462687.64</v>
          </cell>
          <cell r="S26">
            <v>231213.74</v>
          </cell>
          <cell r="T26">
            <v>201434.54999999981</v>
          </cell>
          <cell r="U26">
            <v>67362.65000000014</v>
          </cell>
          <cell r="V26">
            <v>164673.57999999961</v>
          </cell>
          <cell r="W26">
            <v>205513.7900000005</v>
          </cell>
          <cell r="X26">
            <v>97960.669999999693</v>
          </cell>
          <cell r="AA26">
            <v>2550652.3100000005</v>
          </cell>
          <cell r="AC26">
            <v>2002340.6099999999</v>
          </cell>
          <cell r="AD26">
            <v>1840384.5099999998</v>
          </cell>
        </row>
        <row r="27">
          <cell r="B27" t="str">
            <v xml:space="preserve"> </v>
          </cell>
          <cell r="S27">
            <v>0.26104900463481207</v>
          </cell>
          <cell r="T27">
            <v>0.28544943900950659</v>
          </cell>
          <cell r="U27">
            <v>0.27034411975709138</v>
          </cell>
          <cell r="V27">
            <v>0.25952019451724395</v>
          </cell>
        </row>
        <row r="28">
          <cell r="B28" t="str">
            <v>Gross profit before manufacturing costs</v>
          </cell>
          <cell r="C28">
            <v>416241.22999999992</v>
          </cell>
          <cell r="D28">
            <v>541539.59000000008</v>
          </cell>
          <cell r="E28">
            <v>400268.79999999999</v>
          </cell>
          <cell r="F28">
            <v>585146.7899999998</v>
          </cell>
          <cell r="G28">
            <v>580741.16</v>
          </cell>
          <cell r="H28">
            <v>598328.05000000051</v>
          </cell>
          <cell r="I28">
            <v>132976.37999999966</v>
          </cell>
          <cell r="J28">
            <v>558230.16000000038</v>
          </cell>
          <cell r="K28">
            <v>467122.11000000127</v>
          </cell>
          <cell r="L28">
            <v>560078.58999999869</v>
          </cell>
          <cell r="M28">
            <v>524274.0700000003</v>
          </cell>
          <cell r="N28">
            <v>701537.63999999873</v>
          </cell>
          <cell r="O28">
            <v>547773.98</v>
          </cell>
          <cell r="P28">
            <v>524126.7200000002</v>
          </cell>
          <cell r="Q28">
            <v>433040.7699999999</v>
          </cell>
          <cell r="R28">
            <v>772048.47999999986</v>
          </cell>
          <cell r="S28">
            <v>654496.36000000057</v>
          </cell>
          <cell r="T28">
            <v>504240.50999999989</v>
          </cell>
          <cell r="U28">
            <v>181811.07000000053</v>
          </cell>
          <cell r="V28">
            <v>469857.30999999912</v>
          </cell>
          <cell r="W28">
            <v>373109.20999999857</v>
          </cell>
          <cell r="X28">
            <v>261813.49000000139</v>
          </cell>
          <cell r="Y28">
            <v>0</v>
          </cell>
          <cell r="Z28">
            <v>0</v>
          </cell>
          <cell r="AA28">
            <v>5948129.6099999994</v>
          </cell>
          <cell r="AC28">
            <v>4722317.9000000004</v>
          </cell>
          <cell r="AD28">
            <v>4840672.8600000003</v>
          </cell>
        </row>
        <row r="29">
          <cell r="C29">
            <v>0.70595529296574711</v>
          </cell>
          <cell r="D29">
            <v>0.7274027074971724</v>
          </cell>
          <cell r="E29">
            <v>0.59235213635360495</v>
          </cell>
          <cell r="F29">
            <v>0.67753038143832367</v>
          </cell>
          <cell r="G29">
            <v>0.62998084048045655</v>
          </cell>
          <cell r="H29">
            <v>1.2348267942004292</v>
          </cell>
          <cell r="I29">
            <v>0.58860228161521677</v>
          </cell>
          <cell r="J29">
            <v>1.1013348080137013</v>
          </cell>
          <cell r="K29">
            <v>0.62083753518510987</v>
          </cell>
          <cell r="L29">
            <v>0.6114332942751417</v>
          </cell>
          <cell r="M29">
            <v>0.58271305075595037</v>
          </cell>
          <cell r="N29">
            <v>0.8022972167921546</v>
          </cell>
          <cell r="O29">
            <v>0.73132706025706962</v>
          </cell>
          <cell r="P29">
            <v>0.71619108523517061</v>
          </cell>
          <cell r="Q29">
            <v>0.72707068536935016</v>
          </cell>
          <cell r="R29">
            <v>0.62527407070589291</v>
          </cell>
          <cell r="S29">
            <v>0.73895099536518793</v>
          </cell>
          <cell r="T29">
            <v>0.71455056099049341</v>
          </cell>
          <cell r="U29">
            <v>0.72965588024290862</v>
          </cell>
          <cell r="V29">
            <v>0.74047980548275605</v>
          </cell>
          <cell r="W29">
            <v>0.64482263926598005</v>
          </cell>
          <cell r="X29">
            <v>0.72771621508337514</v>
          </cell>
          <cell r="Y29">
            <v>0</v>
          </cell>
          <cell r="Z29">
            <v>0</v>
          </cell>
          <cell r="AA29">
            <v>0.69988024942755556</v>
          </cell>
          <cell r="AC29">
            <v>0.70223906432982586</v>
          </cell>
          <cell r="AD29">
            <v>0.72453693957727539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130528.55</v>
          </cell>
          <cell r="D31">
            <v>120574.01999999997</v>
          </cell>
          <cell r="E31">
            <v>121684.17000000001</v>
          </cell>
          <cell r="F31">
            <v>147877.16000000003</v>
          </cell>
          <cell r="G31">
            <v>146565.21999999997</v>
          </cell>
          <cell r="H31">
            <v>86749.589999999851</v>
          </cell>
          <cell r="I31">
            <v>69977.440000000061</v>
          </cell>
          <cell r="J31">
            <v>139451.44999999995</v>
          </cell>
          <cell r="K31">
            <v>100194.91000000015</v>
          </cell>
          <cell r="L31">
            <v>164122.6399999999</v>
          </cell>
          <cell r="M31">
            <v>154563.3899999999</v>
          </cell>
          <cell r="N31">
            <v>137115.6100000001</v>
          </cell>
          <cell r="O31">
            <v>157714.28000000003</v>
          </cell>
          <cell r="P31">
            <v>146655.8899999999</v>
          </cell>
          <cell r="Q31">
            <v>133385.6700000001</v>
          </cell>
          <cell r="R31">
            <v>169910.60000000003</v>
          </cell>
          <cell r="S31">
            <v>179521.74</v>
          </cell>
          <cell r="T31">
            <v>141593.75</v>
          </cell>
          <cell r="U31">
            <v>59730.729999999981</v>
          </cell>
          <cell r="V31">
            <v>162177.20000000007</v>
          </cell>
          <cell r="W31">
            <v>108640.18000000017</v>
          </cell>
          <cell r="X31">
            <v>103861.33999999985</v>
          </cell>
          <cell r="AA31">
            <v>1654870.3800000004</v>
          </cell>
          <cell r="AC31">
            <v>1363191.3800000001</v>
          </cell>
          <cell r="AD31">
            <v>1227725.1499999999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2016.44</v>
          </cell>
          <cell r="Q34">
            <v>12266.66</v>
          </cell>
          <cell r="R34">
            <v>12266.659999999998</v>
          </cell>
          <cell r="S34">
            <v>12266.66</v>
          </cell>
          <cell r="T34">
            <v>12266.660000000003</v>
          </cell>
          <cell r="U34">
            <v>12266.659999999996</v>
          </cell>
          <cell r="V34">
            <v>12266.670000000006</v>
          </cell>
          <cell r="W34">
            <v>12266.669999999998</v>
          </cell>
          <cell r="X34">
            <v>12267</v>
          </cell>
          <cell r="AA34">
            <v>100150.08</v>
          </cell>
          <cell r="AC34">
            <v>100150.08</v>
          </cell>
          <cell r="AD34">
            <v>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1837.99</v>
          </cell>
          <cell r="D35">
            <v>370.49999999999977</v>
          </cell>
          <cell r="E35">
            <v>907.14000000000033</v>
          </cell>
          <cell r="F35">
            <v>1874.04</v>
          </cell>
          <cell r="G35">
            <v>2827.0599999999995</v>
          </cell>
          <cell r="H35">
            <v>2804.9500000000007</v>
          </cell>
          <cell r="I35">
            <v>485.60000000000036</v>
          </cell>
          <cell r="J35">
            <v>412.61999999999898</v>
          </cell>
          <cell r="K35">
            <v>1044.3999999999996</v>
          </cell>
          <cell r="L35">
            <v>1813.4800000000014</v>
          </cell>
          <cell r="M35">
            <v>1000.25</v>
          </cell>
          <cell r="N35">
            <v>867.68999999999869</v>
          </cell>
          <cell r="O35">
            <v>643.4</v>
          </cell>
          <cell r="P35">
            <v>2678.93</v>
          </cell>
          <cell r="Q35">
            <v>1018.4499999999998</v>
          </cell>
          <cell r="R35">
            <v>455</v>
          </cell>
          <cell r="S35">
            <v>544.32000000000062</v>
          </cell>
          <cell r="T35">
            <v>1437.5699999999997</v>
          </cell>
          <cell r="U35">
            <v>-348.57999999999993</v>
          </cell>
          <cell r="V35">
            <v>2347.2999999999993</v>
          </cell>
          <cell r="W35">
            <v>1935.7600000000002</v>
          </cell>
          <cell r="X35">
            <v>2389.8000000000011</v>
          </cell>
          <cell r="AA35">
            <v>14969.89</v>
          </cell>
          <cell r="AC35">
            <v>13101.95</v>
          </cell>
          <cell r="AD35">
            <v>14377.78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1100.7000000000003</v>
          </cell>
          <cell r="D37">
            <v>1100.7000000000003</v>
          </cell>
          <cell r="E37">
            <v>2433.9499999999998</v>
          </cell>
          <cell r="F37">
            <v>699.48999999999978</v>
          </cell>
          <cell r="G37">
            <v>1137.1999999999998</v>
          </cell>
          <cell r="H37">
            <v>1137.1999999999998</v>
          </cell>
          <cell r="I37">
            <v>1137.1999999999989</v>
          </cell>
          <cell r="J37">
            <v>1137.2000000000007</v>
          </cell>
          <cell r="K37">
            <v>1137.2000000000007</v>
          </cell>
          <cell r="L37">
            <v>1137.1999999999989</v>
          </cell>
          <cell r="M37">
            <v>1137.2000000000007</v>
          </cell>
          <cell r="N37">
            <v>1137.1999999999989</v>
          </cell>
          <cell r="O37">
            <v>982.68</v>
          </cell>
          <cell r="P37">
            <v>982.68</v>
          </cell>
          <cell r="Q37">
            <v>982.68000000000006</v>
          </cell>
          <cell r="R37">
            <v>1584.2399999999998</v>
          </cell>
          <cell r="S37">
            <v>2064.5700000000006</v>
          </cell>
          <cell r="T37">
            <v>1953.0399999999991</v>
          </cell>
          <cell r="U37">
            <v>1953.0400000000009</v>
          </cell>
          <cell r="V37">
            <v>1953.0399999999991</v>
          </cell>
          <cell r="W37">
            <v>1953.0400000000009</v>
          </cell>
          <cell r="X37">
            <v>1953.0399999999991</v>
          </cell>
          <cell r="AA37">
            <v>18636.449999999997</v>
          </cell>
          <cell r="AC37">
            <v>16362.05</v>
          </cell>
          <cell r="AD37">
            <v>12158.039999999999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3850</v>
          </cell>
          <cell r="D38">
            <v>1140</v>
          </cell>
          <cell r="E38">
            <v>1140.9099999999999</v>
          </cell>
          <cell r="F38">
            <v>3059.6399999999994</v>
          </cell>
          <cell r="G38">
            <v>2314.5400000000009</v>
          </cell>
          <cell r="H38">
            <v>0</v>
          </cell>
          <cell r="I38">
            <v>4155</v>
          </cell>
          <cell r="J38">
            <v>3045</v>
          </cell>
          <cell r="K38">
            <v>2836.9500000000007</v>
          </cell>
          <cell r="L38">
            <v>1327</v>
          </cell>
          <cell r="M38">
            <v>970</v>
          </cell>
          <cell r="N38">
            <v>3218</v>
          </cell>
          <cell r="O38">
            <v>5787.6</v>
          </cell>
          <cell r="P38">
            <v>4024.3599999999988</v>
          </cell>
          <cell r="Q38">
            <v>672</v>
          </cell>
          <cell r="R38">
            <v>4056.1000000000004</v>
          </cell>
          <cell r="S38">
            <v>4194.0000000000018</v>
          </cell>
          <cell r="T38">
            <v>4843</v>
          </cell>
          <cell r="U38">
            <v>2473</v>
          </cell>
          <cell r="V38">
            <v>3670</v>
          </cell>
          <cell r="W38">
            <v>5424.9999999999964</v>
          </cell>
          <cell r="X38">
            <v>2808.8899999999994</v>
          </cell>
          <cell r="AA38">
            <v>42141.95</v>
          </cell>
          <cell r="AC38">
            <v>37953.949999999997</v>
          </cell>
          <cell r="AD38">
            <v>22869.040000000001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13318.74</v>
          </cell>
          <cell r="D39">
            <v>27366.190000000002</v>
          </cell>
          <cell r="E39">
            <v>19191.160000000003</v>
          </cell>
          <cell r="F39">
            <v>24225.700000000004</v>
          </cell>
          <cell r="G39">
            <v>21085.409999999989</v>
          </cell>
          <cell r="H39">
            <v>26170.729999999996</v>
          </cell>
          <cell r="I39">
            <v>10971.290000000008</v>
          </cell>
          <cell r="J39">
            <v>20997.140000000014</v>
          </cell>
          <cell r="K39">
            <v>12917.850000000006</v>
          </cell>
          <cell r="L39">
            <v>28889.089999999997</v>
          </cell>
          <cell r="M39">
            <v>50196.149999999965</v>
          </cell>
          <cell r="N39">
            <v>19091.97</v>
          </cell>
          <cell r="O39">
            <v>17525.689999999999</v>
          </cell>
          <cell r="P39">
            <v>14426</v>
          </cell>
          <cell r="Q39">
            <v>16211.400000000012</v>
          </cell>
          <cell r="R39">
            <v>35503.189999999988</v>
          </cell>
          <cell r="S39">
            <v>23486.750000000015</v>
          </cell>
          <cell r="T39">
            <v>14987.329999999987</v>
          </cell>
          <cell r="U39">
            <v>4717.6600000000035</v>
          </cell>
          <cell r="V39">
            <v>12446.319999999992</v>
          </cell>
          <cell r="W39">
            <v>19426.859999999986</v>
          </cell>
          <cell r="X39">
            <v>15234.760000000009</v>
          </cell>
          <cell r="AA39">
            <v>243254.07999999996</v>
          </cell>
          <cell r="AC39">
            <v>173965.96</v>
          </cell>
          <cell r="AD39">
            <v>205133.30000000002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-730.91000000000008</v>
          </cell>
          <cell r="D40">
            <v>1317.18</v>
          </cell>
          <cell r="E40">
            <v>1956.4499999999998</v>
          </cell>
          <cell r="F40">
            <v>2736.9800000000009</v>
          </cell>
          <cell r="G40">
            <v>892.39999999999964</v>
          </cell>
          <cell r="H40">
            <v>2303.5599999999995</v>
          </cell>
          <cell r="I40">
            <v>1836.6399999999994</v>
          </cell>
          <cell r="J40">
            <v>1769.3600000000024</v>
          </cell>
          <cell r="K40">
            <v>1591.8299999999981</v>
          </cell>
          <cell r="L40">
            <v>2379.66</v>
          </cell>
          <cell r="M40">
            <v>1138.970000000003</v>
          </cell>
          <cell r="N40">
            <v>1763.4499999999971</v>
          </cell>
          <cell r="O40">
            <v>1055.82</v>
          </cell>
          <cell r="P40">
            <v>2821.8900000000003</v>
          </cell>
          <cell r="Q40">
            <v>1311.6599999999999</v>
          </cell>
          <cell r="R40">
            <v>1561.13</v>
          </cell>
          <cell r="S40">
            <v>706.30999999999949</v>
          </cell>
          <cell r="T40">
            <v>983.57999999999993</v>
          </cell>
          <cell r="U40">
            <v>1325.6900000000005</v>
          </cell>
          <cell r="V40">
            <v>1272.6500000000015</v>
          </cell>
          <cell r="W40">
            <v>982.2599999999984</v>
          </cell>
          <cell r="X40">
            <v>1574.2100000000009</v>
          </cell>
          <cell r="AA40">
            <v>16497.620000000003</v>
          </cell>
          <cell r="AC40">
            <v>13595.2</v>
          </cell>
          <cell r="AD40">
            <v>16053.15</v>
          </cell>
        </row>
        <row r="41">
          <cell r="B41" t="str">
            <v>Total Manufacturing Costs</v>
          </cell>
          <cell r="C41">
            <v>149905.07</v>
          </cell>
          <cell r="D41">
            <v>151868.58999999997</v>
          </cell>
          <cell r="E41">
            <v>147313.78000000003</v>
          </cell>
          <cell r="F41">
            <v>180473.01000000004</v>
          </cell>
          <cell r="G41">
            <v>174821.83</v>
          </cell>
          <cell r="H41">
            <v>119166.02999999984</v>
          </cell>
          <cell r="I41">
            <v>88563.170000000071</v>
          </cell>
          <cell r="J41">
            <v>166812.76999999999</v>
          </cell>
          <cell r="K41">
            <v>119723.14000000014</v>
          </cell>
          <cell r="L41">
            <v>199669.06999999992</v>
          </cell>
          <cell r="M41">
            <v>209005.95999999988</v>
          </cell>
          <cell r="N41">
            <v>163193.9200000001</v>
          </cell>
          <cell r="O41">
            <v>183709.47000000003</v>
          </cell>
          <cell r="P41">
            <v>173606.18999999989</v>
          </cell>
          <cell r="Q41">
            <v>165848.52000000014</v>
          </cell>
          <cell r="R41">
            <v>225336.92000000004</v>
          </cell>
          <cell r="S41">
            <v>222784.35000000003</v>
          </cell>
          <cell r="T41">
            <v>178064.93</v>
          </cell>
          <cell r="U41">
            <v>82118.199999999983</v>
          </cell>
          <cell r="V41">
            <v>196133.18000000008</v>
          </cell>
          <cell r="W41">
            <v>150629.77000000016</v>
          </cell>
          <cell r="X41">
            <v>140089.03999999983</v>
          </cell>
          <cell r="Y41">
            <v>0</v>
          </cell>
          <cell r="Z41">
            <v>0</v>
          </cell>
          <cell r="AA41">
            <v>2090520.4500000002</v>
          </cell>
          <cell r="AC41">
            <v>1718320.57</v>
          </cell>
          <cell r="AD41">
            <v>1498316.46</v>
          </cell>
        </row>
        <row r="42">
          <cell r="C42">
            <v>0.25424266022109548</v>
          </cell>
          <cell r="D42">
            <v>0.20399177749825817</v>
          </cell>
          <cell r="E42">
            <v>0.21800757964978779</v>
          </cell>
          <cell r="F42">
            <v>0.20896627887956537</v>
          </cell>
          <cell r="G42">
            <v>0.18964456281647316</v>
          </cell>
          <cell r="H42">
            <v>0.24593432783653021</v>
          </cell>
          <cell r="I42">
            <v>0.39201310735843831</v>
          </cell>
          <cell r="J42">
            <v>0.32910566856900669</v>
          </cell>
          <cell r="K42">
            <v>0.15912031897231696</v>
          </cell>
          <cell r="L42">
            <v>0.21797711859500665</v>
          </cell>
          <cell r="M42">
            <v>0.23230311691321295</v>
          </cell>
          <cell r="N42">
            <v>0.18663293364188108</v>
          </cell>
          <cell r="O42">
            <v>0.24526850770911818</v>
          </cell>
          <cell r="P42">
            <v>0.23722355849295967</v>
          </cell>
          <cell r="Q42">
            <v>0.27845783920967188</v>
          </cell>
          <cell r="R42">
            <v>0.18249803852826471</v>
          </cell>
          <cell r="S42">
            <v>0.25153190643304157</v>
          </cell>
          <cell r="T42">
            <v>0.25233275213098799</v>
          </cell>
          <cell r="U42">
            <v>0.32956204209657325</v>
          </cell>
          <cell r="V42">
            <v>0.30909949868634523</v>
          </cell>
          <cell r="W42">
            <v>0.26032454637994068</v>
          </cell>
          <cell r="X42">
            <v>0.38938049358519639</v>
          </cell>
          <cell r="Y42">
            <v>0</v>
          </cell>
          <cell r="Z42">
            <v>0</v>
          </cell>
          <cell r="AA42">
            <v>0.24597883198772563</v>
          </cell>
          <cell r="AC42">
            <v>0.25552532778352194</v>
          </cell>
          <cell r="AD42">
            <v>0.2242633728499176</v>
          </cell>
        </row>
        <row r="43">
          <cell r="B43" t="str">
            <v>Contribution margin</v>
          </cell>
          <cell r="C43">
            <v>266336.15999999992</v>
          </cell>
          <cell r="D43">
            <v>389671.00000000012</v>
          </cell>
          <cell r="E43">
            <v>252955.01999999996</v>
          </cell>
          <cell r="F43">
            <v>404673.7799999998</v>
          </cell>
          <cell r="G43">
            <v>405919.33000000007</v>
          </cell>
          <cell r="H43">
            <v>479162.02000000066</v>
          </cell>
          <cell r="I43">
            <v>44413.209999999584</v>
          </cell>
          <cell r="J43">
            <v>391417.39000000036</v>
          </cell>
          <cell r="K43">
            <v>347398.97000000114</v>
          </cell>
          <cell r="L43">
            <v>360409.51999999874</v>
          </cell>
          <cell r="M43">
            <v>315268.11000000045</v>
          </cell>
          <cell r="N43">
            <v>538343.71999999858</v>
          </cell>
          <cell r="O43">
            <v>364064.50999999995</v>
          </cell>
          <cell r="P43">
            <v>350520.53000000032</v>
          </cell>
          <cell r="Q43">
            <v>267192.24999999977</v>
          </cell>
          <cell r="R43">
            <v>546711.55999999982</v>
          </cell>
          <cell r="S43">
            <v>431712.01000000053</v>
          </cell>
          <cell r="T43">
            <v>326175.5799999999</v>
          </cell>
          <cell r="U43">
            <v>99692.870000000548</v>
          </cell>
          <cell r="V43">
            <v>273724.12999999907</v>
          </cell>
          <cell r="W43">
            <v>222479.4399999984</v>
          </cell>
          <cell r="X43">
            <v>121724.45000000155</v>
          </cell>
          <cell r="Y43">
            <v>0</v>
          </cell>
          <cell r="Z43">
            <v>0</v>
          </cell>
          <cell r="AA43">
            <v>3857609.1599999992</v>
          </cell>
          <cell r="AC43">
            <v>3003997.33</v>
          </cell>
          <cell r="AD43">
            <v>3342356.4000000004</v>
          </cell>
        </row>
        <row r="44">
          <cell r="C44">
            <v>0.45171263274465168</v>
          </cell>
          <cell r="D44">
            <v>0.52341092999891425</v>
          </cell>
          <cell r="E44">
            <v>0.37434455670381711</v>
          </cell>
          <cell r="F44">
            <v>0.46856410255875836</v>
          </cell>
          <cell r="G44">
            <v>0.44033627766398348</v>
          </cell>
          <cell r="H44">
            <v>0.98889246636389894</v>
          </cell>
          <cell r="I44">
            <v>0.19658917425677841</v>
          </cell>
          <cell r="J44">
            <v>0.77222913944469462</v>
          </cell>
          <cell r="K44">
            <v>0.46171721621279299</v>
          </cell>
          <cell r="L44">
            <v>0.39345617568013502</v>
          </cell>
          <cell r="M44">
            <v>0.35040993384273744</v>
          </cell>
          <cell r="N44">
            <v>0.61566428315027344</v>
          </cell>
          <cell r="O44">
            <v>0.48605855254795138</v>
          </cell>
          <cell r="P44">
            <v>0.47896752674221094</v>
          </cell>
          <cell r="Q44">
            <v>0.44861284615967828</v>
          </cell>
          <cell r="R44">
            <v>0.44277603217762829</v>
          </cell>
          <cell r="S44">
            <v>0.48741908893214636</v>
          </cell>
          <cell r="T44">
            <v>0.46221780885950542</v>
          </cell>
          <cell r="U44">
            <v>0.40009383814633531</v>
          </cell>
          <cell r="V44">
            <v>0.43138030679641082</v>
          </cell>
          <cell r="W44">
            <v>0.38449809288603937</v>
          </cell>
          <cell r="X44">
            <v>0.3383357214981787</v>
          </cell>
          <cell r="Y44">
            <v>0</v>
          </cell>
          <cell r="Z44">
            <v>0</v>
          </cell>
          <cell r="AA44">
            <v>0.45390141743982992</v>
          </cell>
          <cell r="AC44">
            <v>0.44671373654630386</v>
          </cell>
          <cell r="AD44">
            <v>0.50027356672735779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22370.75</v>
          </cell>
          <cell r="D46">
            <v>22189.75</v>
          </cell>
          <cell r="E46">
            <v>19619.059999999998</v>
          </cell>
          <cell r="F46">
            <v>22840.619999999995</v>
          </cell>
          <cell r="G46">
            <v>21006.070000000007</v>
          </cell>
          <cell r="H46">
            <v>18389.990000000005</v>
          </cell>
          <cell r="I46">
            <v>12630.849999999991</v>
          </cell>
          <cell r="J46">
            <v>22910.489999999991</v>
          </cell>
          <cell r="K46">
            <v>22818.450000000012</v>
          </cell>
          <cell r="L46">
            <v>19680.940000000002</v>
          </cell>
          <cell r="M46">
            <v>24045.100000000006</v>
          </cell>
          <cell r="N46">
            <v>21624.149999999994</v>
          </cell>
          <cell r="O46">
            <v>22159.439999999999</v>
          </cell>
          <cell r="P46">
            <v>22723.530000000002</v>
          </cell>
          <cell r="Q46">
            <v>21014.069999999992</v>
          </cell>
          <cell r="R46">
            <v>18327.770000000004</v>
          </cell>
          <cell r="S46">
            <v>19815.320000000007</v>
          </cell>
          <cell r="T46">
            <v>18055.789999999994</v>
          </cell>
          <cell r="U46">
            <v>8899.25</v>
          </cell>
          <cell r="V46">
            <v>24915.400000000009</v>
          </cell>
          <cell r="W46">
            <v>24533.26999999999</v>
          </cell>
          <cell r="X46">
            <v>20781.01999999999</v>
          </cell>
          <cell r="AA46">
            <v>246894.11</v>
          </cell>
          <cell r="AC46">
            <v>201224.86</v>
          </cell>
          <cell r="AD46">
            <v>204456.97</v>
          </cell>
        </row>
        <row r="47">
          <cell r="A47" t="str">
            <v>Installation Labour</v>
          </cell>
          <cell r="B47" t="str">
            <v>Installation Labour</v>
          </cell>
          <cell r="C47">
            <v>50628.03</v>
          </cell>
          <cell r="D47">
            <v>60122.97</v>
          </cell>
          <cell r="E47">
            <v>40280.330000000016</v>
          </cell>
          <cell r="F47">
            <v>79882.959999999963</v>
          </cell>
          <cell r="G47">
            <v>68133.060000000056</v>
          </cell>
          <cell r="H47">
            <v>53972.319999999949</v>
          </cell>
          <cell r="I47">
            <v>22593.300000000047</v>
          </cell>
          <cell r="J47">
            <v>47237.199999999953</v>
          </cell>
          <cell r="K47">
            <v>47805.510000000009</v>
          </cell>
          <cell r="L47">
            <v>63911.649999999965</v>
          </cell>
          <cell r="M47">
            <v>63492.590000000084</v>
          </cell>
          <cell r="N47">
            <v>69992.439999999944</v>
          </cell>
          <cell r="O47">
            <v>75780.92</v>
          </cell>
          <cell r="P47">
            <v>69090.090000000011</v>
          </cell>
          <cell r="Q47">
            <v>58833.22</v>
          </cell>
          <cell r="R47">
            <v>69672.699999999983</v>
          </cell>
          <cell r="S47">
            <v>76108.200000000012</v>
          </cell>
          <cell r="T47">
            <v>65988.890000000014</v>
          </cell>
          <cell r="U47">
            <v>24640.829999999958</v>
          </cell>
          <cell r="V47">
            <v>45803.270000000019</v>
          </cell>
          <cell r="W47">
            <v>52646.70000000007</v>
          </cell>
          <cell r="X47">
            <v>34155.429999999935</v>
          </cell>
          <cell r="AA47">
            <v>706205.28</v>
          </cell>
          <cell r="AC47">
            <v>572720.25</v>
          </cell>
          <cell r="AD47">
            <v>534567.32999999996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1575.74</v>
          </cell>
          <cell r="D49">
            <v>1341.16</v>
          </cell>
          <cell r="E49">
            <v>341.15999999999985</v>
          </cell>
          <cell r="F49">
            <v>341.15999999999985</v>
          </cell>
          <cell r="G49">
            <v>3619.6</v>
          </cell>
          <cell r="H49">
            <v>4785.9700000000012</v>
          </cell>
          <cell r="I49">
            <v>807.43999999999869</v>
          </cell>
          <cell r="J49">
            <v>807.4900000000016</v>
          </cell>
          <cell r="K49">
            <v>816.39999999999782</v>
          </cell>
          <cell r="L49">
            <v>572.88000000000102</v>
          </cell>
          <cell r="M49">
            <v>866.72000000000116</v>
          </cell>
          <cell r="N49">
            <v>-184.70999999999913</v>
          </cell>
          <cell r="O49">
            <v>1523.8</v>
          </cell>
          <cell r="P49">
            <v>2165.2699999999995</v>
          </cell>
          <cell r="Q49">
            <v>-416.33999999999969</v>
          </cell>
          <cell r="R49">
            <v>634.02999999999975</v>
          </cell>
          <cell r="S49">
            <v>3045.9700000000007</v>
          </cell>
          <cell r="T49">
            <v>507.53999999999996</v>
          </cell>
          <cell r="U49">
            <v>633.96999999999935</v>
          </cell>
          <cell r="V49">
            <v>829.03000000000065</v>
          </cell>
          <cell r="W49">
            <v>139.85000000000036</v>
          </cell>
          <cell r="X49">
            <v>755.88999999999942</v>
          </cell>
          <cell r="AA49">
            <v>10501.020000000004</v>
          </cell>
          <cell r="AC49">
            <v>9819.01</v>
          </cell>
          <cell r="AD49">
            <v>15009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0.55000000000000004</v>
          </cell>
          <cell r="H50">
            <v>0</v>
          </cell>
          <cell r="I50">
            <v>0</v>
          </cell>
          <cell r="J50">
            <v>-46.32</v>
          </cell>
          <cell r="K50">
            <v>0</v>
          </cell>
          <cell r="L50">
            <v>0</v>
          </cell>
          <cell r="M50">
            <v>611.95999999999992</v>
          </cell>
          <cell r="N50">
            <v>373.64</v>
          </cell>
          <cell r="O50">
            <v>0.6</v>
          </cell>
          <cell r="P50">
            <v>3513.5099999999998</v>
          </cell>
          <cell r="Q50">
            <v>810.65000000000055</v>
          </cell>
          <cell r="R50">
            <v>-3.999999999996362E-2</v>
          </cell>
          <cell r="S50">
            <v>0</v>
          </cell>
          <cell r="T50">
            <v>-3526.82</v>
          </cell>
          <cell r="U50">
            <v>0.80000000000006821</v>
          </cell>
          <cell r="V50">
            <v>2150</v>
          </cell>
          <cell r="W50">
            <v>-0.20000000000027285</v>
          </cell>
          <cell r="X50">
            <v>0</v>
          </cell>
          <cell r="AA50">
            <v>3934.1000000000004</v>
          </cell>
          <cell r="AC50">
            <v>2948.5</v>
          </cell>
          <cell r="AD50">
            <v>-45.77</v>
          </cell>
        </row>
        <row r="51">
          <cell r="A51" t="str">
            <v>Sales Motor</v>
          </cell>
          <cell r="B51" t="str">
            <v>Motor Vehicle Expenses</v>
          </cell>
          <cell r="C51">
            <v>8420.5</v>
          </cell>
          <cell r="D51">
            <v>7197.0600000000013</v>
          </cell>
          <cell r="E51">
            <v>8545.3099999999977</v>
          </cell>
          <cell r="F51">
            <v>8178.9500000000007</v>
          </cell>
          <cell r="G51">
            <v>7070.3799999999974</v>
          </cell>
          <cell r="H51">
            <v>7860.2599999999948</v>
          </cell>
          <cell r="I51">
            <v>8134.6800000000076</v>
          </cell>
          <cell r="J51">
            <v>8238.2400000000052</v>
          </cell>
          <cell r="K51">
            <v>7012</v>
          </cell>
          <cell r="L51">
            <v>7330.0999999999913</v>
          </cell>
          <cell r="M51">
            <v>9665.36</v>
          </cell>
          <cell r="N51">
            <v>7151.9100000000035</v>
          </cell>
          <cell r="O51">
            <v>8459.18</v>
          </cell>
          <cell r="P51">
            <v>7819.5200000000023</v>
          </cell>
          <cell r="Q51">
            <v>6662.5599999999959</v>
          </cell>
          <cell r="R51">
            <v>7622.2600000000057</v>
          </cell>
          <cell r="S51">
            <v>5782.0999999999913</v>
          </cell>
          <cell r="T51">
            <v>6614.6600000000035</v>
          </cell>
          <cell r="U51">
            <v>3687.9599999999991</v>
          </cell>
          <cell r="V51">
            <v>7373.4199999999983</v>
          </cell>
          <cell r="W51">
            <v>8876.5200000000041</v>
          </cell>
          <cell r="X51">
            <v>6378.3100000000195</v>
          </cell>
          <cell r="AA51">
            <v>86093.760000000009</v>
          </cell>
          <cell r="AC51">
            <v>69276.49000000002</v>
          </cell>
          <cell r="AD51">
            <v>77987.48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780.38</v>
          </cell>
          <cell r="D53">
            <v>967.7299999999999</v>
          </cell>
          <cell r="E53">
            <v>901.6700000000003</v>
          </cell>
          <cell r="F53">
            <v>941.48</v>
          </cell>
          <cell r="G53">
            <v>950.64999999999964</v>
          </cell>
          <cell r="H53">
            <v>711.90999999999985</v>
          </cell>
          <cell r="I53">
            <v>1085.79</v>
          </cell>
          <cell r="J53">
            <v>909.49000000000069</v>
          </cell>
          <cell r="K53">
            <v>2629.9799999999996</v>
          </cell>
          <cell r="L53">
            <v>1166.5300000000007</v>
          </cell>
          <cell r="M53">
            <v>1347.9300000000003</v>
          </cell>
          <cell r="N53">
            <v>1185.5099999999984</v>
          </cell>
          <cell r="O53">
            <v>2286.16</v>
          </cell>
          <cell r="P53">
            <v>1044.52</v>
          </cell>
          <cell r="Q53">
            <v>1370.9299999999998</v>
          </cell>
          <cell r="R53">
            <v>2122.2400000000007</v>
          </cell>
          <cell r="S53">
            <v>1412.0900000000001</v>
          </cell>
          <cell r="T53">
            <v>1360.9899999999998</v>
          </cell>
          <cell r="U53">
            <v>1172.92</v>
          </cell>
          <cell r="V53">
            <v>1354.6000000000004</v>
          </cell>
          <cell r="W53">
            <v>1652.9599999999991</v>
          </cell>
          <cell r="X53">
            <v>1358.8400000000001</v>
          </cell>
          <cell r="AA53">
            <v>17669.690000000002</v>
          </cell>
          <cell r="AC53">
            <v>15136.25</v>
          </cell>
          <cell r="AD53">
            <v>11045.61</v>
          </cell>
        </row>
        <row r="54">
          <cell r="A54" t="str">
            <v>Sales Freight</v>
          </cell>
          <cell r="B54" t="str">
            <v>Freight - Outwards</v>
          </cell>
          <cell r="C54">
            <v>6763.66</v>
          </cell>
          <cell r="D54">
            <v>12100.939999999999</v>
          </cell>
          <cell r="E54">
            <v>4389.0999999999985</v>
          </cell>
          <cell r="F54">
            <v>14330.54</v>
          </cell>
          <cell r="G54">
            <v>6070.2099999999991</v>
          </cell>
          <cell r="H54">
            <v>10622.230000000003</v>
          </cell>
          <cell r="I54">
            <v>2976.6200000000026</v>
          </cell>
          <cell r="J54">
            <v>14747.529999999999</v>
          </cell>
          <cell r="K54">
            <v>14298.819999999992</v>
          </cell>
          <cell r="L54">
            <v>13966.720000000001</v>
          </cell>
          <cell r="M54">
            <v>11072.059999999998</v>
          </cell>
          <cell r="N54">
            <v>10297.899999999994</v>
          </cell>
          <cell r="O54">
            <v>7504.94</v>
          </cell>
          <cell r="P54">
            <v>9146.3100000000013</v>
          </cell>
          <cell r="Q54">
            <v>7606.6699999999983</v>
          </cell>
          <cell r="R54">
            <v>13006.630000000005</v>
          </cell>
          <cell r="S54">
            <v>11300.62999999999</v>
          </cell>
          <cell r="T54">
            <v>4106.6100000000079</v>
          </cell>
          <cell r="U54">
            <v>3505.5599999999977</v>
          </cell>
          <cell r="V54">
            <v>4784.3399999999965</v>
          </cell>
          <cell r="W54">
            <v>10157.970000000008</v>
          </cell>
          <cell r="X54">
            <v>3941.0899999999965</v>
          </cell>
          <cell r="AA54">
            <v>96430.709999999992</v>
          </cell>
          <cell r="AC54">
            <v>75060.75</v>
          </cell>
          <cell r="AD54">
            <v>100266.37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753.12</v>
          </cell>
          <cell r="D57">
            <v>746.55999999999983</v>
          </cell>
          <cell r="E57">
            <v>1359.4500000000003</v>
          </cell>
          <cell r="F57">
            <v>1926.8599999999997</v>
          </cell>
          <cell r="G57">
            <v>-463.96000000000004</v>
          </cell>
          <cell r="H57">
            <v>6116.05</v>
          </cell>
          <cell r="I57">
            <v>13.270000000000437</v>
          </cell>
          <cell r="J57">
            <v>676.84000000000015</v>
          </cell>
          <cell r="K57">
            <v>1270.0200000000004</v>
          </cell>
          <cell r="L57">
            <v>815.61999999999898</v>
          </cell>
          <cell r="M57">
            <v>2142.59</v>
          </cell>
          <cell r="N57">
            <v>2799.4999999999982</v>
          </cell>
          <cell r="O57">
            <v>8254.630000000001</v>
          </cell>
          <cell r="P57">
            <v>982.05999999999949</v>
          </cell>
          <cell r="Q57">
            <v>812.71000000000095</v>
          </cell>
          <cell r="R57">
            <v>1390.9399999999987</v>
          </cell>
          <cell r="S57">
            <v>1911.9099999999999</v>
          </cell>
          <cell r="T57">
            <v>3064.880000000001</v>
          </cell>
          <cell r="U57">
            <v>1575.9099999999999</v>
          </cell>
          <cell r="V57">
            <v>1982.8600000000006</v>
          </cell>
          <cell r="W57">
            <v>2513.8199999999997</v>
          </cell>
          <cell r="X57">
            <v>374.75</v>
          </cell>
          <cell r="AA57">
            <v>27806.559999999998</v>
          </cell>
          <cell r="AC57">
            <v>22864.47</v>
          </cell>
          <cell r="AD57">
            <v>13213.83</v>
          </cell>
        </row>
        <row r="58">
          <cell r="B58" t="str">
            <v>Total Selling Expenses</v>
          </cell>
          <cell r="C58">
            <v>91292.180000000008</v>
          </cell>
          <cell r="D58">
            <v>104666.17</v>
          </cell>
          <cell r="E58">
            <v>75436.08</v>
          </cell>
          <cell r="F58">
            <v>128442.56999999996</v>
          </cell>
          <cell r="G58">
            <v>106386.56000000004</v>
          </cell>
          <cell r="H58">
            <v>102458.72999999997</v>
          </cell>
          <cell r="I58">
            <v>48241.950000000055</v>
          </cell>
          <cell r="J58">
            <v>95480.959999999948</v>
          </cell>
          <cell r="K58">
            <v>96651.180000000008</v>
          </cell>
          <cell r="L58">
            <v>107444.43999999996</v>
          </cell>
          <cell r="M58">
            <v>113244.31000000008</v>
          </cell>
          <cell r="N58">
            <v>113240.33999999994</v>
          </cell>
          <cell r="O58">
            <v>125969.67000000001</v>
          </cell>
          <cell r="P58">
            <v>116484.81000000001</v>
          </cell>
          <cell r="Q58">
            <v>96694.469999999987</v>
          </cell>
          <cell r="R58">
            <v>112776.53000000001</v>
          </cell>
          <cell r="S58">
            <v>119376.22</v>
          </cell>
          <cell r="T58">
            <v>96172.540000000008</v>
          </cell>
          <cell r="U58">
            <v>44117.199999999953</v>
          </cell>
          <cell r="V58">
            <v>89192.920000000027</v>
          </cell>
          <cell r="W58">
            <v>100520.89000000007</v>
          </cell>
          <cell r="X58">
            <v>67745.329999999944</v>
          </cell>
          <cell r="Y58">
            <v>0</v>
          </cell>
          <cell r="Z58">
            <v>0</v>
          </cell>
          <cell r="AA58">
            <v>1195535.23</v>
          </cell>
          <cell r="AC58">
            <v>969050.58</v>
          </cell>
          <cell r="AD58">
            <v>956500.81999999983</v>
          </cell>
        </row>
        <row r="59">
          <cell r="C59">
            <v>0.15483376713398078</v>
          </cell>
          <cell r="D59">
            <v>0.14058890032649193</v>
          </cell>
          <cell r="E59">
            <v>0.11163678794385536</v>
          </cell>
          <cell r="F59">
            <v>0.14872121821777165</v>
          </cell>
          <cell r="G59">
            <v>0.11540682682905504</v>
          </cell>
          <cell r="H59">
            <v>0.21145387568533214</v>
          </cell>
          <cell r="I59">
            <v>0.21353658326063102</v>
          </cell>
          <cell r="J59">
            <v>0.18837481792557351</v>
          </cell>
          <cell r="K59">
            <v>0.1284560912005048</v>
          </cell>
          <cell r="L59">
            <v>0.1172962314105739</v>
          </cell>
          <cell r="M59">
            <v>0.12586725366915932</v>
          </cell>
          <cell r="N59">
            <v>0.12950468289997585</v>
          </cell>
          <cell r="O59">
            <v>0.16818073111587589</v>
          </cell>
          <cell r="P59">
            <v>0.15917025273451549</v>
          </cell>
          <cell r="Q59">
            <v>0.162348950594943</v>
          </cell>
          <cell r="R59">
            <v>9.1336544038251685E-2</v>
          </cell>
          <cell r="S59">
            <v>0.13478024017113491</v>
          </cell>
          <cell r="T59">
            <v>0.13628445364074515</v>
          </cell>
          <cell r="U59">
            <v>0.17705398466579797</v>
          </cell>
          <cell r="V59">
            <v>0.14056513466192355</v>
          </cell>
          <cell r="W59">
            <v>0.17372432481944242</v>
          </cell>
          <cell r="X59">
            <v>0.18829959883722538</v>
          </cell>
          <cell r="Y59">
            <v>0</v>
          </cell>
          <cell r="Z59">
            <v>0</v>
          </cell>
          <cell r="AA59">
            <v>0.14067136223210677</v>
          </cell>
          <cell r="AC59">
            <v>0.14410405800665704</v>
          </cell>
          <cell r="AD59">
            <v>0.14316608390387162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34130.920000000006</v>
          </cell>
          <cell r="D61">
            <v>26642.489999999998</v>
          </cell>
          <cell r="E61">
            <v>29281.999999999985</v>
          </cell>
          <cell r="F61">
            <v>33219.159999999931</v>
          </cell>
          <cell r="G61">
            <v>24394.970000000059</v>
          </cell>
          <cell r="H61">
            <v>38227.440000000002</v>
          </cell>
          <cell r="I61">
            <v>24482.119999999966</v>
          </cell>
          <cell r="J61">
            <v>36438.089999999938</v>
          </cell>
          <cell r="K61">
            <v>50962.030000000086</v>
          </cell>
          <cell r="L61">
            <v>30396.280000000028</v>
          </cell>
          <cell r="M61">
            <v>25500.76999999996</v>
          </cell>
          <cell r="N61">
            <v>65803.710000000021</v>
          </cell>
          <cell r="O61">
            <v>43829.42</v>
          </cell>
          <cell r="P61">
            <v>42824.679999999993</v>
          </cell>
          <cell r="Q61">
            <v>65789.090000000011</v>
          </cell>
          <cell r="R61">
            <v>48761.399999999994</v>
          </cell>
          <cell r="S61">
            <v>47330.93000000008</v>
          </cell>
          <cell r="T61">
            <v>66471.189999999944</v>
          </cell>
          <cell r="U61">
            <v>38993.379999999946</v>
          </cell>
          <cell r="V61">
            <v>54019.299999999988</v>
          </cell>
          <cell r="W61">
            <v>57382.639999999956</v>
          </cell>
          <cell r="X61">
            <v>54778.670000000042</v>
          </cell>
          <cell r="AA61">
            <v>611485.17999999982</v>
          </cell>
          <cell r="AC61">
            <v>520180.69999999995</v>
          </cell>
          <cell r="AD61">
            <v>328175.5</v>
          </cell>
        </row>
        <row r="62">
          <cell r="A62" t="str">
            <v>Admin Telephone</v>
          </cell>
          <cell r="B62" t="str">
            <v>Telephone</v>
          </cell>
          <cell r="C62">
            <v>1049.95</v>
          </cell>
          <cell r="D62">
            <v>1649.95</v>
          </cell>
          <cell r="E62">
            <v>1349.9499999999998</v>
          </cell>
          <cell r="F62">
            <v>2377.39</v>
          </cell>
          <cell r="G62">
            <v>-212.53999999999996</v>
          </cell>
          <cell r="H62">
            <v>67.350000000000364</v>
          </cell>
          <cell r="I62">
            <v>2549.9499999999998</v>
          </cell>
          <cell r="J62">
            <v>63.600000000000364</v>
          </cell>
          <cell r="K62">
            <v>76.639999999999418</v>
          </cell>
          <cell r="L62">
            <v>49.950000000000728</v>
          </cell>
          <cell r="M62">
            <v>2596.84</v>
          </cell>
          <cell r="N62">
            <v>698.34999999999854</v>
          </cell>
          <cell r="O62">
            <v>712.77</v>
          </cell>
          <cell r="P62">
            <v>718.69</v>
          </cell>
          <cell r="Q62">
            <v>677.48999999999978</v>
          </cell>
          <cell r="R62">
            <v>646.07000000000016</v>
          </cell>
          <cell r="S62">
            <v>74.829999999999927</v>
          </cell>
          <cell r="T62">
            <v>1275.8600000000001</v>
          </cell>
          <cell r="U62">
            <v>672.57000000000062</v>
          </cell>
          <cell r="V62">
            <v>887.16999999999916</v>
          </cell>
          <cell r="W62">
            <v>880.90999999999985</v>
          </cell>
          <cell r="X62">
            <v>1255.1599999999999</v>
          </cell>
          <cell r="AA62">
            <v>11096.71</v>
          </cell>
          <cell r="AC62">
            <v>7801.5199999999995</v>
          </cell>
          <cell r="AD62">
            <v>9022.19</v>
          </cell>
        </row>
        <row r="63">
          <cell r="A63" t="str">
            <v>Admin Other</v>
          </cell>
          <cell r="B63" t="str">
            <v>Other Admin Expenses</v>
          </cell>
          <cell r="C63">
            <v>7330.42</v>
          </cell>
          <cell r="D63">
            <v>627.45999999999913</v>
          </cell>
          <cell r="E63">
            <v>11236.94</v>
          </cell>
          <cell r="F63">
            <v>7093.119999999999</v>
          </cell>
          <cell r="G63">
            <v>7310.5300000000025</v>
          </cell>
          <cell r="H63">
            <v>6122.1000000000058</v>
          </cell>
          <cell r="I63">
            <v>6628.3600000000006</v>
          </cell>
          <cell r="J63">
            <v>3946.7399999999907</v>
          </cell>
          <cell r="K63">
            <v>5995.9800000000032</v>
          </cell>
          <cell r="L63">
            <v>8513.8900000000067</v>
          </cell>
          <cell r="M63">
            <v>8865.7900000000081</v>
          </cell>
          <cell r="N63">
            <v>6581.0099999999802</v>
          </cell>
          <cell r="O63">
            <v>6751.41</v>
          </cell>
          <cell r="P63">
            <v>17230.570000000003</v>
          </cell>
          <cell r="Q63">
            <v>7368.6399999999921</v>
          </cell>
          <cell r="R63">
            <v>10129.450000000012</v>
          </cell>
          <cell r="S63">
            <v>7910.7599999999948</v>
          </cell>
          <cell r="T63">
            <v>12637.939999999995</v>
          </cell>
          <cell r="U63">
            <v>8788.0400000000009</v>
          </cell>
          <cell r="V63">
            <v>12253.599999999977</v>
          </cell>
          <cell r="W63">
            <v>14733.340000000026</v>
          </cell>
          <cell r="X63">
            <v>8224.8999999999942</v>
          </cell>
          <cell r="AA63">
            <v>121475.44999999998</v>
          </cell>
          <cell r="AC63">
            <v>106028.65</v>
          </cell>
          <cell r="AD63">
            <v>64805.540000000008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-508.1</v>
          </cell>
          <cell r="D64">
            <v>-853.36</v>
          </cell>
          <cell r="E64">
            <v>-5215.41</v>
          </cell>
          <cell r="F64">
            <v>1381.3100000000004</v>
          </cell>
          <cell r="G64">
            <v>-4677.380000000001</v>
          </cell>
          <cell r="H64">
            <v>-5616.7999999999993</v>
          </cell>
          <cell r="I64">
            <v>-2830.0500000000011</v>
          </cell>
          <cell r="J64">
            <v>-928.39999999999782</v>
          </cell>
          <cell r="K64">
            <v>-273.30000000000291</v>
          </cell>
          <cell r="L64">
            <v>0</v>
          </cell>
          <cell r="M64">
            <v>-11530.310000000001</v>
          </cell>
          <cell r="N64">
            <v>-1055.5499999999993</v>
          </cell>
          <cell r="O64">
            <v>-2050.61</v>
          </cell>
          <cell r="P64">
            <v>-450</v>
          </cell>
          <cell r="Q64">
            <v>-4218.33</v>
          </cell>
          <cell r="R64">
            <v>0</v>
          </cell>
          <cell r="S64">
            <v>-2942.5000000000009</v>
          </cell>
          <cell r="T64">
            <v>-10517.87</v>
          </cell>
          <cell r="U64">
            <v>0</v>
          </cell>
          <cell r="V64">
            <v>-5061.4799999999996</v>
          </cell>
          <cell r="W64">
            <v>-303.99999999999636</v>
          </cell>
          <cell r="X64">
            <v>-1000</v>
          </cell>
          <cell r="AA64">
            <v>-39130.650000000009</v>
          </cell>
          <cell r="AC64">
            <v>-26544.79</v>
          </cell>
          <cell r="AD64">
            <v>-19521.490000000002</v>
          </cell>
        </row>
        <row r="65">
          <cell r="B65" t="str">
            <v>Total Administrative expenses</v>
          </cell>
          <cell r="C65">
            <v>42003.19</v>
          </cell>
          <cell r="D65">
            <v>28066.539999999997</v>
          </cell>
          <cell r="E65">
            <v>36653.479999999981</v>
          </cell>
          <cell r="F65">
            <v>44070.979999999923</v>
          </cell>
          <cell r="G65">
            <v>26815.58000000006</v>
          </cell>
          <cell r="H65">
            <v>38800.090000000011</v>
          </cell>
          <cell r="I65">
            <v>30830.379999999961</v>
          </cell>
          <cell r="J65">
            <v>39520.029999999926</v>
          </cell>
          <cell r="K65">
            <v>56761.350000000086</v>
          </cell>
          <cell r="L65">
            <v>38960.120000000039</v>
          </cell>
          <cell r="M65">
            <v>25433.089999999964</v>
          </cell>
          <cell r="N65">
            <v>72027.520000000004</v>
          </cell>
          <cell r="O65">
            <v>49242.989999999991</v>
          </cell>
          <cell r="P65">
            <v>60323.94</v>
          </cell>
          <cell r="Q65">
            <v>69616.89</v>
          </cell>
          <cell r="R65">
            <v>59536.920000000006</v>
          </cell>
          <cell r="S65">
            <v>52374.020000000077</v>
          </cell>
          <cell r="T65">
            <v>69867.119999999937</v>
          </cell>
          <cell r="U65">
            <v>48453.989999999947</v>
          </cell>
          <cell r="V65">
            <v>62098.589999999967</v>
          </cell>
          <cell r="W65">
            <v>72692.889999999985</v>
          </cell>
          <cell r="X65">
            <v>63258.73000000004</v>
          </cell>
          <cell r="Y65">
            <v>0</v>
          </cell>
          <cell r="Z65">
            <v>0</v>
          </cell>
          <cell r="AA65">
            <v>704926.68999999971</v>
          </cell>
          <cell r="AC65">
            <v>607466.07999999996</v>
          </cell>
          <cell r="AD65">
            <v>382481.74</v>
          </cell>
        </row>
        <row r="66">
          <cell r="C66">
            <v>7.1238436187462617E-2</v>
          </cell>
          <cell r="D66">
            <v>3.7699325336634545E-2</v>
          </cell>
          <cell r="E66">
            <v>5.4242966683374076E-2</v>
          </cell>
          <cell r="F66">
            <v>5.1028952734681658E-2</v>
          </cell>
          <cell r="G66">
            <v>2.9089210116209015E-2</v>
          </cell>
          <cell r="H66">
            <v>8.0075454843522881E-2</v>
          </cell>
          <cell r="I66">
            <v>0.13646658159188998</v>
          </cell>
          <cell r="J66">
            <v>7.7969245969701118E-2</v>
          </cell>
          <cell r="K66">
            <v>7.5439753061098513E-2</v>
          </cell>
          <cell r="L66">
            <v>4.2532449806651086E-2</v>
          </cell>
          <cell r="M66">
            <v>2.8268026805236858E-2</v>
          </cell>
          <cell r="N66">
            <v>8.2372599178629047E-2</v>
          </cell>
          <cell r="O66">
            <v>6.5743778328003585E-2</v>
          </cell>
          <cell r="P66">
            <v>8.2429432436227065E-2</v>
          </cell>
          <cell r="Q66">
            <v>0.11688599187920036</v>
          </cell>
          <cell r="R66">
            <v>4.8218335104669982E-2</v>
          </cell>
          <cell r="S66">
            <v>5.9132237512025711E-2</v>
          </cell>
          <cell r="T66">
            <v>9.9007495036029708E-2</v>
          </cell>
          <cell r="U66">
            <v>0.19445866923686742</v>
          </cell>
          <cell r="V66">
            <v>9.7865353726120555E-2</v>
          </cell>
          <cell r="W66">
            <v>0.12563083389357163</v>
          </cell>
          <cell r="X66">
            <v>0.17582899783575298</v>
          </cell>
          <cell r="Y66">
            <v>0</v>
          </cell>
          <cell r="Z66">
            <v>0</v>
          </cell>
          <cell r="AA66">
            <v>8.2944437995415662E-2</v>
          </cell>
          <cell r="AC66">
            <v>9.0334115717052216E-2</v>
          </cell>
          <cell r="AD66">
            <v>5.7248683676548041E-2</v>
          </cell>
        </row>
        <row r="68">
          <cell r="B68" t="str">
            <v>EBITDA</v>
          </cell>
          <cell r="C68">
            <v>133040.78999999992</v>
          </cell>
          <cell r="D68">
            <v>256938.29000000012</v>
          </cell>
          <cell r="E68">
            <v>140865.45999999996</v>
          </cell>
          <cell r="F68">
            <v>232160.22999999992</v>
          </cell>
          <cell r="G68">
            <v>272717.18999999994</v>
          </cell>
          <cell r="H68">
            <v>337903.20000000065</v>
          </cell>
          <cell r="I68">
            <v>-34659.120000000432</v>
          </cell>
          <cell r="J68">
            <v>256416.40000000049</v>
          </cell>
          <cell r="K68">
            <v>193986.44000000105</v>
          </cell>
          <cell r="L68">
            <v>214004.95999999874</v>
          </cell>
          <cell r="M68">
            <v>176590.7100000004</v>
          </cell>
          <cell r="N68">
            <v>353075.85999999859</v>
          </cell>
          <cell r="O68">
            <v>188851.84999999995</v>
          </cell>
          <cell r="P68">
            <v>173711.78000000032</v>
          </cell>
          <cell r="Q68">
            <v>100880.8899999998</v>
          </cell>
          <cell r="R68">
            <v>374398.10999999981</v>
          </cell>
          <cell r="S68">
            <v>259961.77000000043</v>
          </cell>
          <cell r="T68">
            <v>160135.91999999995</v>
          </cell>
          <cell r="U68">
            <v>7121.6800000006479</v>
          </cell>
          <cell r="V68">
            <v>122432.61999999906</v>
          </cell>
          <cell r="W68">
            <v>49265.659999998345</v>
          </cell>
          <cell r="X68">
            <v>-9279.609999998429</v>
          </cell>
          <cell r="Y68">
            <v>0</v>
          </cell>
          <cell r="Z68">
            <v>0</v>
          </cell>
          <cell r="AA68">
            <v>1957147.2399999995</v>
          </cell>
          <cell r="AC68">
            <v>1427480.67</v>
          </cell>
          <cell r="AD68">
            <v>2003373.8400000005</v>
          </cell>
        </row>
        <row r="69">
          <cell r="C69">
            <v>0.22564042942320828</v>
          </cell>
          <cell r="D69">
            <v>0.34512270433578773</v>
          </cell>
          <cell r="E69">
            <v>0.20846480207658769</v>
          </cell>
          <cell r="F69">
            <v>0.26881393160630507</v>
          </cell>
          <cell r="G69">
            <v>0.29584024071871939</v>
          </cell>
          <cell r="H69">
            <v>0.69736313583504383</v>
          </cell>
          <cell r="I69">
            <v>-0.15341399059574262</v>
          </cell>
          <cell r="J69">
            <v>0.50588507554941997</v>
          </cell>
          <cell r="K69">
            <v>0.2578213719511897</v>
          </cell>
          <cell r="L69">
            <v>0.23362749446291003</v>
          </cell>
          <cell r="M69">
            <v>0.19627465336834127</v>
          </cell>
          <cell r="N69">
            <v>0.40378700107166848</v>
          </cell>
          <cell r="O69">
            <v>0.25213404310407189</v>
          </cell>
          <cell r="P69">
            <v>0.23736784157146842</v>
          </cell>
          <cell r="Q69">
            <v>0.16937790368553496</v>
          </cell>
          <cell r="R69">
            <v>0.30322115303470659</v>
          </cell>
          <cell r="S69">
            <v>0.29350661124898569</v>
          </cell>
          <cell r="T69">
            <v>0.22692586018273059</v>
          </cell>
          <cell r="U69">
            <v>2.8581184243669955E-2</v>
          </cell>
          <cell r="V69">
            <v>0.1929498184083667</v>
          </cell>
          <cell r="W69">
            <v>8.5142934173025306E-2</v>
          </cell>
          <cell r="X69">
            <v>-2.5792875174799661E-2</v>
          </cell>
          <cell r="Y69">
            <v>0</v>
          </cell>
          <cell r="Z69">
            <v>0</v>
          </cell>
          <cell r="AA69">
            <v>0.23028561721230748</v>
          </cell>
          <cell r="AC69">
            <v>0.21227556282259455</v>
          </cell>
          <cell r="AD69">
            <v>0.29985879914693808</v>
          </cell>
        </row>
        <row r="71">
          <cell r="A71" t="str">
            <v>Depreciation</v>
          </cell>
          <cell r="B71" t="str">
            <v>Depreciation</v>
          </cell>
          <cell r="C71">
            <v>7697.48</v>
          </cell>
          <cell r="D71">
            <v>7697.48</v>
          </cell>
          <cell r="E71">
            <v>7697.48</v>
          </cell>
          <cell r="F71">
            <v>7863.1800000000039</v>
          </cell>
          <cell r="G71">
            <v>7863.179999999993</v>
          </cell>
          <cell r="H71">
            <v>7863.1800000000076</v>
          </cell>
          <cell r="I71">
            <v>7863.1799999999857</v>
          </cell>
          <cell r="J71">
            <v>7863.1800000000076</v>
          </cell>
          <cell r="K71">
            <v>7863.179999999993</v>
          </cell>
          <cell r="L71">
            <v>7863.1800000000076</v>
          </cell>
          <cell r="M71">
            <v>7286.7399999999907</v>
          </cell>
          <cell r="N71">
            <v>-1401.9899999999907</v>
          </cell>
          <cell r="O71">
            <v>6436.1100000000006</v>
          </cell>
          <cell r="P71">
            <v>6537.99</v>
          </cell>
          <cell r="Q71">
            <v>5345.0699999999979</v>
          </cell>
          <cell r="R71">
            <v>5345.0700000000033</v>
          </cell>
          <cell r="S71">
            <v>5347.429999999993</v>
          </cell>
          <cell r="T71">
            <v>4005.2500000000036</v>
          </cell>
          <cell r="U71">
            <v>4019.1399999999994</v>
          </cell>
          <cell r="V71">
            <v>4034.6899999999951</v>
          </cell>
          <cell r="W71">
            <v>4087.9500000000044</v>
          </cell>
          <cell r="X71">
            <v>4087.9500000000044</v>
          </cell>
          <cell r="AA71">
            <v>55131.4</v>
          </cell>
          <cell r="AC71">
            <v>49246.65</v>
          </cell>
          <cell r="AD71">
            <v>78134.7</v>
          </cell>
        </row>
        <row r="73">
          <cell r="B73" t="str">
            <v>EBIT</v>
          </cell>
          <cell r="C73">
            <v>125343.30999999992</v>
          </cell>
          <cell r="D73">
            <v>249240.81000000011</v>
          </cell>
          <cell r="E73">
            <v>133167.97999999995</v>
          </cell>
          <cell r="F73">
            <v>224297.04999999993</v>
          </cell>
          <cell r="G73">
            <v>264854.00999999995</v>
          </cell>
          <cell r="H73">
            <v>330040.02000000066</v>
          </cell>
          <cell r="I73">
            <v>-42522.300000000418</v>
          </cell>
          <cell r="J73">
            <v>248553.2200000005</v>
          </cell>
          <cell r="K73">
            <v>186123.26000000106</v>
          </cell>
          <cell r="L73">
            <v>206141.77999999875</v>
          </cell>
          <cell r="M73">
            <v>169303.97000000041</v>
          </cell>
          <cell r="N73">
            <v>354477.84999999858</v>
          </cell>
          <cell r="O73">
            <v>182415.73999999993</v>
          </cell>
          <cell r="P73">
            <v>167173.79000000033</v>
          </cell>
          <cell r="Q73">
            <v>95535.819999999803</v>
          </cell>
          <cell r="R73">
            <v>369053.0399999998</v>
          </cell>
          <cell r="S73">
            <v>254614.34000000043</v>
          </cell>
          <cell r="T73">
            <v>156130.66999999995</v>
          </cell>
          <cell r="U73">
            <v>3102.5400000006484</v>
          </cell>
          <cell r="V73">
            <v>118397.92999999906</v>
          </cell>
          <cell r="W73">
            <v>45177.70999999834</v>
          </cell>
          <cell r="X73">
            <v>-13367.559999998433</v>
          </cell>
          <cell r="Y73">
            <v>0</v>
          </cell>
          <cell r="Z73">
            <v>0</v>
          </cell>
          <cell r="AA73">
            <v>1902015.8399999996</v>
          </cell>
          <cell r="AC73">
            <v>1378234.02</v>
          </cell>
          <cell r="AD73">
            <v>1925239.1400000006</v>
          </cell>
        </row>
        <row r="74">
          <cell r="C74">
            <v>0.21258531532867714</v>
          </cell>
          <cell r="D74">
            <v>0.3347833535361438</v>
          </cell>
          <cell r="E74">
            <v>0.19707341028552339</v>
          </cell>
          <cell r="F74">
            <v>0.25970930446698814</v>
          </cell>
          <cell r="G74">
            <v>0.28731036013431388</v>
          </cell>
          <cell r="H74">
            <v>0.6811351395851255</v>
          </cell>
          <cell r="I74">
            <v>-0.18821931232845293</v>
          </cell>
          <cell r="J74">
            <v>0.49037177215557043</v>
          </cell>
          <cell r="K74">
            <v>0.24737066284235124</v>
          </cell>
          <cell r="L74">
            <v>0.22504332406839736</v>
          </cell>
          <cell r="M74">
            <v>0.18817568617077338</v>
          </cell>
          <cell r="N74">
            <v>0.40539035435000498</v>
          </cell>
          <cell r="O74">
            <v>0.24354126291069519</v>
          </cell>
          <cell r="P74">
            <v>0.22843402847879363</v>
          </cell>
          <cell r="Q74">
            <v>0.16040359000082774</v>
          </cell>
          <cell r="R74">
            <v>0.29889223618079613</v>
          </cell>
          <cell r="S74">
            <v>0.28746916174942599</v>
          </cell>
          <cell r="T74">
            <v>0.22125008924079026</v>
          </cell>
          <cell r="U74">
            <v>1.2451313083902429E-2</v>
          </cell>
          <cell r="V74">
            <v>0.18659127847975895</v>
          </cell>
          <cell r="W74">
            <v>7.8077971321565881E-2</v>
          </cell>
          <cell r="X74">
            <v>-3.7155419944551862E-2</v>
          </cell>
          <cell r="Y74">
            <v>0</v>
          </cell>
          <cell r="Z74">
            <v>0</v>
          </cell>
          <cell r="AA74">
            <v>0.22379864054683257</v>
          </cell>
          <cell r="AC74">
            <v>0.204952269018639</v>
          </cell>
          <cell r="AD74">
            <v>0.28816383895233644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125343.30999999992</v>
          </cell>
          <cell r="D78">
            <v>249240.81000000011</v>
          </cell>
          <cell r="E78">
            <v>133167.97999999995</v>
          </cell>
          <cell r="F78">
            <v>224297.04999999993</v>
          </cell>
          <cell r="G78">
            <v>264854.00999999995</v>
          </cell>
          <cell r="H78">
            <v>330040.02000000066</v>
          </cell>
          <cell r="I78">
            <v>-42522.300000000418</v>
          </cell>
          <cell r="J78">
            <v>248553.2200000005</v>
          </cell>
          <cell r="K78">
            <v>186123.26000000106</v>
          </cell>
          <cell r="L78">
            <v>206141.77999999875</v>
          </cell>
          <cell r="M78">
            <v>169303.97000000041</v>
          </cell>
          <cell r="N78">
            <v>354477.84999999858</v>
          </cell>
          <cell r="O78">
            <v>182415.73999999993</v>
          </cell>
          <cell r="P78">
            <v>167173.79000000033</v>
          </cell>
          <cell r="Q78">
            <v>95535.819999999803</v>
          </cell>
          <cell r="R78">
            <v>369053.0399999998</v>
          </cell>
          <cell r="S78">
            <v>254614.34000000043</v>
          </cell>
          <cell r="T78">
            <v>156130.66999999995</v>
          </cell>
          <cell r="U78">
            <v>3102.5400000006484</v>
          </cell>
          <cell r="V78">
            <v>118397.92999999906</v>
          </cell>
          <cell r="W78">
            <v>45177.70999999834</v>
          </cell>
          <cell r="X78">
            <v>-13367.559999998433</v>
          </cell>
          <cell r="Y78">
            <v>0</v>
          </cell>
          <cell r="Z78">
            <v>0</v>
          </cell>
          <cell r="AA78">
            <v>1902015.8399999996</v>
          </cell>
          <cell r="AC78">
            <v>1378234.02</v>
          </cell>
          <cell r="AD78">
            <v>1925239.1400000006</v>
          </cell>
        </row>
        <row r="79">
          <cell r="C79">
            <v>0.21258531532867714</v>
          </cell>
          <cell r="D79">
            <v>0.3347833535361438</v>
          </cell>
          <cell r="E79">
            <v>0.19707341028552339</v>
          </cell>
          <cell r="F79">
            <v>0.25970930446698814</v>
          </cell>
          <cell r="G79">
            <v>0.28731036013431388</v>
          </cell>
          <cell r="H79">
            <v>0.6811351395851255</v>
          </cell>
          <cell r="I79">
            <v>-0.18821931232845293</v>
          </cell>
          <cell r="J79">
            <v>0.49037177215557043</v>
          </cell>
          <cell r="K79">
            <v>0.24737066284235124</v>
          </cell>
          <cell r="L79">
            <v>0.22504332406839736</v>
          </cell>
          <cell r="M79">
            <v>0.18817568617077338</v>
          </cell>
          <cell r="N79">
            <v>0.40539035435000498</v>
          </cell>
          <cell r="O79">
            <v>0.24354126291069519</v>
          </cell>
          <cell r="P79">
            <v>0.22843402847879363</v>
          </cell>
          <cell r="Q79">
            <v>0.16040359000082774</v>
          </cell>
          <cell r="R79">
            <v>0.29889223618079613</v>
          </cell>
          <cell r="S79">
            <v>0.28746916174942599</v>
          </cell>
          <cell r="T79">
            <v>0.22125008924079026</v>
          </cell>
          <cell r="U79">
            <v>1.2451313083902429E-2</v>
          </cell>
          <cell r="V79">
            <v>0.18659127847975895</v>
          </cell>
          <cell r="W79">
            <v>7.8077971321565881E-2</v>
          </cell>
          <cell r="X79">
            <v>-3.7155419944551862E-2</v>
          </cell>
          <cell r="Y79">
            <v>0</v>
          </cell>
          <cell r="Z79">
            <v>0</v>
          </cell>
          <cell r="AA79">
            <v>0.22379864054683257</v>
          </cell>
          <cell r="AC79">
            <v>0.204952269018639</v>
          </cell>
          <cell r="AD79">
            <v>0.28816383895233644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125343.30999999992</v>
          </cell>
          <cell r="D83">
            <v>249240.81000000011</v>
          </cell>
          <cell r="E83">
            <v>133167.97999999995</v>
          </cell>
          <cell r="F83">
            <v>224297.04999999993</v>
          </cell>
          <cell r="G83">
            <v>264854.00999999995</v>
          </cell>
          <cell r="H83">
            <v>330040.02000000066</v>
          </cell>
          <cell r="I83">
            <v>-42522.300000000418</v>
          </cell>
          <cell r="J83">
            <v>248553.2200000005</v>
          </cell>
          <cell r="K83">
            <v>186123.26000000106</v>
          </cell>
          <cell r="L83">
            <v>206141.77999999875</v>
          </cell>
          <cell r="M83">
            <v>169303.97000000041</v>
          </cell>
          <cell r="N83">
            <v>354477.84999999858</v>
          </cell>
          <cell r="O83">
            <v>182415.73999999993</v>
          </cell>
          <cell r="P83">
            <v>167173.79000000033</v>
          </cell>
          <cell r="Q83">
            <v>95535.819999999803</v>
          </cell>
          <cell r="R83">
            <v>369053.0399999998</v>
          </cell>
          <cell r="S83">
            <v>254614.34000000043</v>
          </cell>
          <cell r="T83">
            <v>156130.66999999995</v>
          </cell>
          <cell r="U83">
            <v>3102.5400000006484</v>
          </cell>
          <cell r="V83">
            <v>118397.92999999906</v>
          </cell>
          <cell r="W83">
            <v>45177.70999999834</v>
          </cell>
          <cell r="X83">
            <v>-13367.559999998433</v>
          </cell>
          <cell r="Y83">
            <v>0</v>
          </cell>
          <cell r="Z83">
            <v>0</v>
          </cell>
          <cell r="AA83">
            <v>1902015.8399999996</v>
          </cell>
          <cell r="AC83">
            <v>1378234.02</v>
          </cell>
          <cell r="AD83">
            <v>1925239.1400000006</v>
          </cell>
        </row>
        <row r="84">
          <cell r="C84">
            <v>0.21258531532867714</v>
          </cell>
          <cell r="D84">
            <v>0.3347833535361438</v>
          </cell>
          <cell r="E84">
            <v>0.19707341028552339</v>
          </cell>
          <cell r="F84">
            <v>0.25970930446698814</v>
          </cell>
          <cell r="G84">
            <v>0.28731036013431388</v>
          </cell>
          <cell r="H84">
            <v>0.6811351395851255</v>
          </cell>
          <cell r="I84">
            <v>-0.18821931232845293</v>
          </cell>
          <cell r="J84">
            <v>0.49037177215557043</v>
          </cell>
          <cell r="K84">
            <v>0.24737066284235124</v>
          </cell>
          <cell r="L84">
            <v>0.22504332406839736</v>
          </cell>
          <cell r="M84">
            <v>0.18817568617077338</v>
          </cell>
          <cell r="N84">
            <v>0.40539035435000498</v>
          </cell>
          <cell r="O84">
            <v>0.24354126291069519</v>
          </cell>
          <cell r="P84">
            <v>0.22843402847879363</v>
          </cell>
          <cell r="Q84">
            <v>0.16040359000082774</v>
          </cell>
          <cell r="R84">
            <v>0.29889223618079613</v>
          </cell>
          <cell r="S84">
            <v>0.28746916174942599</v>
          </cell>
          <cell r="T84">
            <v>0.22125008924079026</v>
          </cell>
          <cell r="U84">
            <v>1.2451313083902429E-2</v>
          </cell>
          <cell r="V84">
            <v>0.18659127847975895</v>
          </cell>
          <cell r="W84">
            <v>7.8077971321565881E-2</v>
          </cell>
          <cell r="X84">
            <v>-3.7155419944551862E-2</v>
          </cell>
          <cell r="Y84">
            <v>0</v>
          </cell>
          <cell r="Z84">
            <v>0</v>
          </cell>
          <cell r="AA84">
            <v>0.22379864054683257</v>
          </cell>
          <cell r="AC84">
            <v>0.204952269018639</v>
          </cell>
          <cell r="AD84">
            <v>0.28816383895233644</v>
          </cell>
        </row>
      </sheetData>
      <sheetData sheetId="30" refreshError="1">
        <row r="8">
          <cell r="A8" t="str">
            <v>Sales - External</v>
          </cell>
          <cell r="B8" t="str">
            <v>External Sales</v>
          </cell>
          <cell r="C8">
            <v>215072</v>
          </cell>
          <cell r="D8">
            <v>155996</v>
          </cell>
          <cell r="E8">
            <v>207805.81000000006</v>
          </cell>
          <cell r="F8">
            <v>150517.64000000013</v>
          </cell>
          <cell r="G8">
            <v>129356</v>
          </cell>
          <cell r="H8">
            <v>63736.79999999993</v>
          </cell>
          <cell r="I8">
            <v>86974.650000000023</v>
          </cell>
          <cell r="J8">
            <v>155021.39999999991</v>
          </cell>
          <cell r="K8">
            <v>131833.89999999991</v>
          </cell>
          <cell r="L8">
            <v>147485.46999999997</v>
          </cell>
          <cell r="M8">
            <v>136415</v>
          </cell>
          <cell r="N8">
            <v>60874.010000000009</v>
          </cell>
          <cell r="O8">
            <v>125291.29000000001</v>
          </cell>
          <cell r="P8">
            <v>126885.09999999995</v>
          </cell>
          <cell r="Q8">
            <v>49940</v>
          </cell>
          <cell r="R8">
            <v>-48940</v>
          </cell>
          <cell r="S8">
            <v>0</v>
          </cell>
          <cell r="T8">
            <v>-6125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AA8">
            <v>444340.4</v>
          </cell>
          <cell r="AC8">
            <v>247051.38999999996</v>
          </cell>
          <cell r="AD8">
            <v>1443799.67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2643</v>
          </cell>
          <cell r="P16">
            <v>675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3318</v>
          </cell>
          <cell r="AC16">
            <v>3318</v>
          </cell>
          <cell r="AD16">
            <v>0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2643</v>
          </cell>
          <cell r="P23">
            <v>675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3318</v>
          </cell>
          <cell r="AC23">
            <v>3318</v>
          </cell>
          <cell r="AD23">
            <v>0</v>
          </cell>
        </row>
        <row r="24">
          <cell r="A24" t="str">
            <v>Sales</v>
          </cell>
          <cell r="B24" t="str">
            <v>Total Sales</v>
          </cell>
          <cell r="C24">
            <v>215072</v>
          </cell>
          <cell r="D24">
            <v>155996</v>
          </cell>
          <cell r="E24">
            <v>207805.81000000006</v>
          </cell>
          <cell r="F24">
            <v>150517.64000000013</v>
          </cell>
          <cell r="G24">
            <v>129356</v>
          </cell>
          <cell r="H24">
            <v>63736.79999999993</v>
          </cell>
          <cell r="I24">
            <v>86974.650000000023</v>
          </cell>
          <cell r="J24">
            <v>155021.39999999991</v>
          </cell>
          <cell r="K24">
            <v>131833.89999999991</v>
          </cell>
          <cell r="L24">
            <v>147485.46999999997</v>
          </cell>
          <cell r="M24">
            <v>136415</v>
          </cell>
          <cell r="N24">
            <v>60874.010000000009</v>
          </cell>
          <cell r="O24">
            <v>127934.29000000001</v>
          </cell>
          <cell r="P24">
            <v>127560.09999999995</v>
          </cell>
          <cell r="Q24">
            <v>49940</v>
          </cell>
          <cell r="R24">
            <v>-48940</v>
          </cell>
          <cell r="S24">
            <v>0</v>
          </cell>
          <cell r="T24">
            <v>-6125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447658.4</v>
          </cell>
          <cell r="AC24">
            <v>250369.38999999996</v>
          </cell>
          <cell r="AD24">
            <v>1443799.67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64617.080000000016</v>
          </cell>
          <cell r="D26">
            <v>53575.499999999985</v>
          </cell>
          <cell r="E26">
            <v>67678.290000000023</v>
          </cell>
          <cell r="F26">
            <v>55259.790000000008</v>
          </cell>
          <cell r="G26">
            <v>47663.919999999984</v>
          </cell>
          <cell r="H26">
            <v>73406.889999999956</v>
          </cell>
          <cell r="I26">
            <v>11312.200000000012</v>
          </cell>
          <cell r="J26">
            <v>64212.799999999988</v>
          </cell>
          <cell r="K26">
            <v>45947.410000000033</v>
          </cell>
          <cell r="L26">
            <v>49957.390000000014</v>
          </cell>
          <cell r="M26">
            <v>41843.760000000009</v>
          </cell>
          <cell r="N26">
            <v>26435.5</v>
          </cell>
          <cell r="O26">
            <v>31087.160000000003</v>
          </cell>
          <cell r="P26">
            <v>62749.689999999988</v>
          </cell>
          <cell r="Q26">
            <v>7641.8099999999977</v>
          </cell>
          <cell r="R26">
            <v>-493.41000000000349</v>
          </cell>
          <cell r="S26">
            <v>-2686.0499999999884</v>
          </cell>
          <cell r="T26">
            <v>0</v>
          </cell>
          <cell r="U26">
            <v>0</v>
          </cell>
          <cell r="V26">
            <v>3250.6999999999971</v>
          </cell>
          <cell r="W26">
            <v>0</v>
          </cell>
          <cell r="X26">
            <v>0</v>
          </cell>
          <cell r="AA26">
            <v>169829.15999999997</v>
          </cell>
          <cell r="AC26">
            <v>101549.9</v>
          </cell>
          <cell r="AD26">
            <v>533631.27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150454.91999999998</v>
          </cell>
          <cell r="D28">
            <v>102420.50000000001</v>
          </cell>
          <cell r="E28">
            <v>140127.52000000002</v>
          </cell>
          <cell r="F28">
            <v>95257.850000000122</v>
          </cell>
          <cell r="G28">
            <v>81692.080000000016</v>
          </cell>
          <cell r="H28">
            <v>-9670.0900000000256</v>
          </cell>
          <cell r="I28">
            <v>75662.450000000012</v>
          </cell>
          <cell r="J28">
            <v>90808.599999999919</v>
          </cell>
          <cell r="K28">
            <v>85886.489999999874</v>
          </cell>
          <cell r="L28">
            <v>97528.079999999958</v>
          </cell>
          <cell r="M28">
            <v>94571.239999999991</v>
          </cell>
          <cell r="N28">
            <v>34438.510000000009</v>
          </cell>
          <cell r="O28">
            <v>96847.13</v>
          </cell>
          <cell r="P28">
            <v>64810.40999999996</v>
          </cell>
          <cell r="Q28">
            <v>42298.19</v>
          </cell>
          <cell r="R28">
            <v>-48446.59</v>
          </cell>
          <cell r="S28">
            <v>2686.0499999999884</v>
          </cell>
          <cell r="T28">
            <v>-6125</v>
          </cell>
          <cell r="U28">
            <v>0</v>
          </cell>
          <cell r="V28">
            <v>-3250.6999999999971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277829.24000000005</v>
          </cell>
          <cell r="AC28">
            <v>148819.48999999996</v>
          </cell>
          <cell r="AD28">
            <v>910168.39999999991</v>
          </cell>
        </row>
        <row r="29">
          <cell r="C29">
            <v>0.69955605564648116</v>
          </cell>
          <cell r="D29">
            <v>0.65655850150003858</v>
          </cell>
          <cell r="E29">
            <v>0.67431954862089749</v>
          </cell>
          <cell r="F29">
            <v>0.63286834685954441</v>
          </cell>
          <cell r="G29">
            <v>0.63152911345434315</v>
          </cell>
          <cell r="H29">
            <v>-0.15171910105308137</v>
          </cell>
          <cell r="I29">
            <v>0.86993681492250896</v>
          </cell>
          <cell r="J29">
            <v>0.5857810599052774</v>
          </cell>
          <cell r="K29">
            <v>0.6514749999810362</v>
          </cell>
          <cell r="L29">
            <v>0.66127246297550513</v>
          </cell>
          <cell r="M29">
            <v>0.69326129824432792</v>
          </cell>
          <cell r="N29">
            <v>0.56573421070831387</v>
          </cell>
          <cell r="O29">
            <v>0.75700681967281791</v>
          </cell>
          <cell r="P29">
            <v>0.50807744741498306</v>
          </cell>
          <cell r="Q29">
            <v>0.84698017621145383</v>
          </cell>
          <cell r="R29">
            <v>0.98991806293420503</v>
          </cell>
          <cell r="T29">
            <v>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0.62062778225539839</v>
          </cell>
          <cell r="AC29">
            <v>0.59439969878106902</v>
          </cell>
          <cell r="AD29">
            <v>0.63039798312185513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33581.46</v>
          </cell>
          <cell r="D31">
            <v>33522.159999999996</v>
          </cell>
          <cell r="E31">
            <v>34163.920000000013</v>
          </cell>
          <cell r="F31">
            <v>40315.129999999976</v>
          </cell>
          <cell r="G31">
            <v>33030.940000000031</v>
          </cell>
          <cell r="H31">
            <v>30223.939999999973</v>
          </cell>
          <cell r="I31">
            <v>30241.630000000005</v>
          </cell>
          <cell r="J31">
            <v>42377.610000000044</v>
          </cell>
          <cell r="K31">
            <v>36550.599999999977</v>
          </cell>
          <cell r="L31">
            <v>33384.039999999979</v>
          </cell>
          <cell r="M31">
            <v>37934.910000000033</v>
          </cell>
          <cell r="N31">
            <v>39700.339999999967</v>
          </cell>
          <cell r="O31">
            <v>34743.910000000003</v>
          </cell>
          <cell r="P31">
            <v>22518.22</v>
          </cell>
          <cell r="Q31">
            <v>18411.229999999996</v>
          </cell>
          <cell r="R31">
            <v>299.91999999999825</v>
          </cell>
          <cell r="S31">
            <v>0</v>
          </cell>
          <cell r="T31">
            <v>0</v>
          </cell>
          <cell r="U31">
            <v>0</v>
          </cell>
          <cell r="V31">
            <v>360</v>
          </cell>
          <cell r="W31">
            <v>-2581.75</v>
          </cell>
          <cell r="X31">
            <v>2581.75</v>
          </cell>
          <cell r="AA31">
            <v>153968.52999999997</v>
          </cell>
          <cell r="AC31">
            <v>76333.279999999999</v>
          </cell>
          <cell r="AD31">
            <v>347391.43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7830.54</v>
          </cell>
          <cell r="D34">
            <v>7830.54</v>
          </cell>
          <cell r="E34">
            <v>7830.5399999999991</v>
          </cell>
          <cell r="F34">
            <v>7830.5400000000009</v>
          </cell>
          <cell r="G34">
            <v>7830.5600000000013</v>
          </cell>
          <cell r="H34">
            <v>7830.5400000000009</v>
          </cell>
          <cell r="I34">
            <v>7830.5400000000009</v>
          </cell>
          <cell r="J34">
            <v>9749.82</v>
          </cell>
          <cell r="K34">
            <v>8009.3299999999945</v>
          </cell>
          <cell r="L34">
            <v>8409.3300000000017</v>
          </cell>
          <cell r="M34">
            <v>8009.3300000000017</v>
          </cell>
          <cell r="N34">
            <v>8009.3300000000017</v>
          </cell>
          <cell r="O34">
            <v>8009.33</v>
          </cell>
          <cell r="P34">
            <v>8009.33</v>
          </cell>
          <cell r="Q34">
            <v>5287.2099999999991</v>
          </cell>
          <cell r="R34">
            <v>0</v>
          </cell>
          <cell r="S34">
            <v>0</v>
          </cell>
          <cell r="T34">
            <v>2722.1200000000026</v>
          </cell>
          <cell r="U34">
            <v>2722.119999999999</v>
          </cell>
          <cell r="V34">
            <v>2722.119999999999</v>
          </cell>
          <cell r="W34">
            <v>2722.119999999999</v>
          </cell>
          <cell r="X34">
            <v>8209.1200000000026</v>
          </cell>
          <cell r="AA34">
            <v>56422.13</v>
          </cell>
          <cell r="AC34">
            <v>40403.47</v>
          </cell>
          <cell r="AD34">
            <v>80982.28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200.5</v>
          </cell>
          <cell r="D35">
            <v>1235.9000000000001</v>
          </cell>
          <cell r="E35">
            <v>693.11999999999989</v>
          </cell>
          <cell r="F35">
            <v>114</v>
          </cell>
          <cell r="G35">
            <v>0</v>
          </cell>
          <cell r="H35">
            <v>0</v>
          </cell>
          <cell r="I35">
            <v>0</v>
          </cell>
          <cell r="J35">
            <v>361.75</v>
          </cell>
          <cell r="K35">
            <v>0</v>
          </cell>
          <cell r="L35">
            <v>598.23</v>
          </cell>
          <cell r="M35">
            <v>316.59999999999991</v>
          </cell>
          <cell r="N35">
            <v>541</v>
          </cell>
          <cell r="O35">
            <v>0</v>
          </cell>
          <cell r="P35">
            <v>0</v>
          </cell>
          <cell r="Q35">
            <v>160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AA35">
            <v>1017.5999999999999</v>
          </cell>
          <cell r="AC35">
            <v>160</v>
          </cell>
          <cell r="AD35">
            <v>3203.5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448.53</v>
          </cell>
          <cell r="D37">
            <v>448.53</v>
          </cell>
          <cell r="E37">
            <v>1081.3599999999999</v>
          </cell>
          <cell r="F37">
            <v>200.43000000000006</v>
          </cell>
          <cell r="G37">
            <v>471.07000000000016</v>
          </cell>
          <cell r="H37">
            <v>471.07000000000016</v>
          </cell>
          <cell r="I37">
            <v>471.06999999999925</v>
          </cell>
          <cell r="J37">
            <v>471.07000000000107</v>
          </cell>
          <cell r="K37">
            <v>471.06999999999834</v>
          </cell>
          <cell r="L37">
            <v>471.07000000000153</v>
          </cell>
          <cell r="M37">
            <v>471.06999999999971</v>
          </cell>
          <cell r="N37">
            <v>471.07000000000062</v>
          </cell>
          <cell r="O37">
            <v>255.04</v>
          </cell>
          <cell r="P37">
            <v>255.04</v>
          </cell>
          <cell r="Q37">
            <v>255.04000000000002</v>
          </cell>
          <cell r="R37">
            <v>3.999999999996362E-2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1707.3000000000002</v>
          </cell>
          <cell r="AC37">
            <v>765.16</v>
          </cell>
          <cell r="AD37">
            <v>5005.2700000000004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755</v>
          </cell>
          <cell r="D38">
            <v>0</v>
          </cell>
          <cell r="E38">
            <v>240</v>
          </cell>
          <cell r="F38">
            <v>480</v>
          </cell>
          <cell r="G38">
            <v>1017.27</v>
          </cell>
          <cell r="H38">
            <v>4538</v>
          </cell>
          <cell r="I38">
            <v>1920</v>
          </cell>
          <cell r="J38">
            <v>1810</v>
          </cell>
          <cell r="K38">
            <v>1633</v>
          </cell>
          <cell r="L38">
            <v>1664.8199999999997</v>
          </cell>
          <cell r="M38">
            <v>1344</v>
          </cell>
          <cell r="N38">
            <v>558.72999999999956</v>
          </cell>
          <cell r="O38">
            <v>0</v>
          </cell>
          <cell r="P38">
            <v>0</v>
          </cell>
          <cell r="Q38">
            <v>528.41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2431.1399999999994</v>
          </cell>
          <cell r="AC38">
            <v>528.41</v>
          </cell>
          <cell r="AD38">
            <v>14058.09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2779.91</v>
          </cell>
          <cell r="D39">
            <v>6866.4900000000016</v>
          </cell>
          <cell r="E39">
            <v>3792.8399999999965</v>
          </cell>
          <cell r="F39">
            <v>4982.3000000000029</v>
          </cell>
          <cell r="G39">
            <v>3719.8499999999949</v>
          </cell>
          <cell r="H39">
            <v>3129.6600000000071</v>
          </cell>
          <cell r="I39">
            <v>2025.9499999999971</v>
          </cell>
          <cell r="J39">
            <v>2023.7800000000025</v>
          </cell>
          <cell r="K39">
            <v>601.36999999999898</v>
          </cell>
          <cell r="L39">
            <v>2124.6099999999969</v>
          </cell>
          <cell r="M39">
            <v>714.20000000000073</v>
          </cell>
          <cell r="N39">
            <v>-85.769999999996799</v>
          </cell>
          <cell r="O39">
            <v>3057.91</v>
          </cell>
          <cell r="P39">
            <v>-300.13999999999987</v>
          </cell>
          <cell r="Q39">
            <v>465</v>
          </cell>
          <cell r="R39">
            <v>-824</v>
          </cell>
          <cell r="S39">
            <v>620.00999999999976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1971.5700000000006</v>
          </cell>
          <cell r="AA39">
            <v>5618.7800000000043</v>
          </cell>
          <cell r="AC39">
            <v>4990.3500000000004</v>
          </cell>
          <cell r="AD39">
            <v>32046.76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2992.21</v>
          </cell>
          <cell r="D40">
            <v>2892.5600000000004</v>
          </cell>
          <cell r="E40">
            <v>3233.9599999999991</v>
          </cell>
          <cell r="F40">
            <v>2803.6399999999994</v>
          </cell>
          <cell r="G40">
            <v>2003.6099999999988</v>
          </cell>
          <cell r="H40">
            <v>2075.3300000000017</v>
          </cell>
          <cell r="I40">
            <v>1637.58</v>
          </cell>
          <cell r="J40">
            <v>1930.2799999999988</v>
          </cell>
          <cell r="K40">
            <v>2296.7599999999984</v>
          </cell>
          <cell r="L40">
            <v>2342.2700000000041</v>
          </cell>
          <cell r="M40">
            <v>1777.1699999999983</v>
          </cell>
          <cell r="N40">
            <v>6026.8600000000042</v>
          </cell>
          <cell r="O40">
            <v>1865.0599999999997</v>
          </cell>
          <cell r="P40">
            <v>2474.1099999999997</v>
          </cell>
          <cell r="Q40">
            <v>291.8700000000008</v>
          </cell>
          <cell r="R40">
            <v>185.77999999999975</v>
          </cell>
          <cell r="S40">
            <v>-185.42999999999938</v>
          </cell>
          <cell r="T40">
            <v>932.94999999999982</v>
          </cell>
          <cell r="U40">
            <v>977.47000000000025</v>
          </cell>
          <cell r="V40">
            <v>977.47000000000025</v>
          </cell>
          <cell r="W40">
            <v>977.46999999999935</v>
          </cell>
          <cell r="X40">
            <v>977.47000000000116</v>
          </cell>
          <cell r="AA40">
            <v>17278.250000000007</v>
          </cell>
          <cell r="AC40">
            <v>9474.2200000000012</v>
          </cell>
          <cell r="AD40">
            <v>24208.2</v>
          </cell>
        </row>
        <row r="41">
          <cell r="B41" t="str">
            <v>Total Manufacturing Costs</v>
          </cell>
          <cell r="C41">
            <v>48588.15</v>
          </cell>
          <cell r="D41">
            <v>52796.179999999993</v>
          </cell>
          <cell r="E41">
            <v>51035.740000000013</v>
          </cell>
          <cell r="F41">
            <v>56726.039999999979</v>
          </cell>
          <cell r="G41">
            <v>48073.300000000017</v>
          </cell>
          <cell r="H41">
            <v>48268.539999999979</v>
          </cell>
          <cell r="I41">
            <v>44126.770000000004</v>
          </cell>
          <cell r="J41">
            <v>58724.310000000041</v>
          </cell>
          <cell r="K41">
            <v>49562.129999999961</v>
          </cell>
          <cell r="L41">
            <v>48994.369999999981</v>
          </cell>
          <cell r="M41">
            <v>50567.280000000028</v>
          </cell>
          <cell r="N41">
            <v>55221.559999999983</v>
          </cell>
          <cell r="O41">
            <v>47931.25</v>
          </cell>
          <cell r="P41">
            <v>32956.560000000005</v>
          </cell>
          <cell r="Q41">
            <v>25398.759999999995</v>
          </cell>
          <cell r="R41">
            <v>-338.26000000000204</v>
          </cell>
          <cell r="S41">
            <v>434.58000000000038</v>
          </cell>
          <cell r="T41">
            <v>3655.0700000000024</v>
          </cell>
          <cell r="U41">
            <v>3699.5899999999992</v>
          </cell>
          <cell r="V41">
            <v>4059.5899999999992</v>
          </cell>
          <cell r="W41">
            <v>1117.8399999999983</v>
          </cell>
          <cell r="X41">
            <v>13739.910000000003</v>
          </cell>
          <cell r="Y41">
            <v>0</v>
          </cell>
          <cell r="Z41">
            <v>0</v>
          </cell>
          <cell r="AA41">
            <v>238443.72999999995</v>
          </cell>
          <cell r="AC41">
            <v>132654.89000000001</v>
          </cell>
          <cell r="AD41">
            <v>506895.53</v>
          </cell>
        </row>
        <row r="42">
          <cell r="C42">
            <v>0.22591573984526112</v>
          </cell>
          <cell r="D42">
            <v>0.33844572937767631</v>
          </cell>
          <cell r="E42">
            <v>0.24559342205109663</v>
          </cell>
          <cell r="F42">
            <v>0.37687303627667779</v>
          </cell>
          <cell r="G42">
            <v>0.37163564117628883</v>
          </cell>
          <cell r="H42">
            <v>0.75731037642304022</v>
          </cell>
          <cell r="I42">
            <v>0.50735208477412663</v>
          </cell>
          <cell r="J42">
            <v>0.37881421532769072</v>
          </cell>
          <cell r="K42">
            <v>0.37594374436317213</v>
          </cell>
          <cell r="L42">
            <v>0.332197944651768</v>
          </cell>
          <cell r="M42">
            <v>0.37068709452772808</v>
          </cell>
          <cell r="N42">
            <v>0.90714510182588559</v>
          </cell>
          <cell r="O42">
            <v>0.37465522339632318</v>
          </cell>
          <cell r="P42">
            <v>0.25836103922778375</v>
          </cell>
          <cell r="Q42">
            <v>0.50858550260312363</v>
          </cell>
          <cell r="R42">
            <v>6.9117286473232946E-3</v>
          </cell>
          <cell r="T42">
            <v>-0.59674612244897995</v>
          </cell>
          <cell r="Y42">
            <v>0</v>
          </cell>
          <cell r="Z42">
            <v>0</v>
          </cell>
          <cell r="AA42">
            <v>0.53264661179149086</v>
          </cell>
          <cell r="AC42">
            <v>0.52983669449368409</v>
          </cell>
          <cell r="AD42">
            <v>0.35108439247669315</v>
          </cell>
        </row>
        <row r="43">
          <cell r="B43" t="str">
            <v>Contribution margin</v>
          </cell>
          <cell r="C43">
            <v>101866.76999999999</v>
          </cell>
          <cell r="D43">
            <v>49624.320000000022</v>
          </cell>
          <cell r="E43">
            <v>89091.78</v>
          </cell>
          <cell r="F43">
            <v>38531.810000000143</v>
          </cell>
          <cell r="G43">
            <v>33618.78</v>
          </cell>
          <cell r="H43">
            <v>-57938.630000000005</v>
          </cell>
          <cell r="I43">
            <v>31535.680000000008</v>
          </cell>
          <cell r="J43">
            <v>32084.289999999877</v>
          </cell>
          <cell r="K43">
            <v>36324.359999999913</v>
          </cell>
          <cell r="L43">
            <v>48533.709999999977</v>
          </cell>
          <cell r="M43">
            <v>44003.959999999963</v>
          </cell>
          <cell r="N43">
            <v>-20783.049999999974</v>
          </cell>
          <cell r="O43">
            <v>48915.880000000005</v>
          </cell>
          <cell r="P43">
            <v>31853.849999999955</v>
          </cell>
          <cell r="Q43">
            <v>16899.430000000008</v>
          </cell>
          <cell r="R43">
            <v>-48108.329999999994</v>
          </cell>
          <cell r="S43">
            <v>2251.469999999988</v>
          </cell>
          <cell r="T43">
            <v>-9780.0700000000033</v>
          </cell>
          <cell r="U43">
            <v>-3699.5899999999992</v>
          </cell>
          <cell r="V43">
            <v>-7310.2899999999963</v>
          </cell>
          <cell r="W43">
            <v>-1117.8399999999983</v>
          </cell>
          <cell r="X43">
            <v>-13739.910000000003</v>
          </cell>
          <cell r="Y43">
            <v>0</v>
          </cell>
          <cell r="Z43">
            <v>0</v>
          </cell>
          <cell r="AA43">
            <v>39385.510000000097</v>
          </cell>
          <cell r="AC43">
            <v>16164.599999999948</v>
          </cell>
          <cell r="AD43">
            <v>403272.86999999988</v>
          </cell>
        </row>
        <row r="44">
          <cell r="C44">
            <v>0.47364031580122001</v>
          </cell>
          <cell r="D44">
            <v>0.31811277212236228</v>
          </cell>
          <cell r="E44">
            <v>0.4287261265698008</v>
          </cell>
          <cell r="F44">
            <v>0.25599531058286662</v>
          </cell>
          <cell r="G44">
            <v>0.25989347227805437</v>
          </cell>
          <cell r="H44">
            <v>-0.90902947747612162</v>
          </cell>
          <cell r="I44">
            <v>0.36258473014838233</v>
          </cell>
          <cell r="J44">
            <v>0.20696684457758668</v>
          </cell>
          <cell r="K44">
            <v>0.27553125561786412</v>
          </cell>
          <cell r="L44">
            <v>0.32907451832373713</v>
          </cell>
          <cell r="M44">
            <v>0.32257420371659978</v>
          </cell>
          <cell r="N44">
            <v>-0.34141089111757167</v>
          </cell>
          <cell r="O44">
            <v>0.38235159627649479</v>
          </cell>
          <cell r="P44">
            <v>0.24971640818719934</v>
          </cell>
          <cell r="Q44">
            <v>0.33839467360833014</v>
          </cell>
          <cell r="R44">
            <v>0.98300633428688178</v>
          </cell>
          <cell r="T44">
            <v>1.5967461224489801</v>
          </cell>
          <cell r="Y44">
            <v>0</v>
          </cell>
          <cell r="Z44">
            <v>0</v>
          </cell>
          <cell r="AA44">
            <v>8.7981170463907507E-2</v>
          </cell>
          <cell r="AC44">
            <v>6.4563004287384929E-2</v>
          </cell>
          <cell r="AD44">
            <v>0.27931359064516192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8064.13</v>
          </cell>
          <cell r="D46">
            <v>4682.7699999999995</v>
          </cell>
          <cell r="E46">
            <v>4250.51</v>
          </cell>
          <cell r="F46">
            <v>11474.45</v>
          </cell>
          <cell r="G46">
            <v>13397.57</v>
          </cell>
          <cell r="H46">
            <v>9868.8700000000026</v>
          </cell>
          <cell r="I46">
            <v>6124.9099999999962</v>
          </cell>
          <cell r="J46">
            <v>11375.019999999997</v>
          </cell>
          <cell r="K46">
            <v>12410.020000000004</v>
          </cell>
          <cell r="L46">
            <v>9415.3699999999953</v>
          </cell>
          <cell r="M46">
            <v>8192.9700000000012</v>
          </cell>
          <cell r="N46">
            <v>4733.3500000000058</v>
          </cell>
          <cell r="O46">
            <v>4583.3500000000004</v>
          </cell>
          <cell r="P46">
            <v>4608.3500000000004</v>
          </cell>
          <cell r="Q46">
            <v>0</v>
          </cell>
          <cell r="R46">
            <v>-0.38000000000101863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AA46">
            <v>22117.640000000003</v>
          </cell>
          <cell r="AC46">
            <v>9191.32</v>
          </cell>
          <cell r="AD46">
            <v>91063.62</v>
          </cell>
        </row>
        <row r="47">
          <cell r="A47" t="str">
            <v>Installation Labour</v>
          </cell>
          <cell r="B47" t="str">
            <v>Installation Labour</v>
          </cell>
          <cell r="C47">
            <v>30033.17</v>
          </cell>
          <cell r="D47">
            <v>45884.66</v>
          </cell>
          <cell r="E47">
            <v>36801.86</v>
          </cell>
          <cell r="F47">
            <v>57117.880000000005</v>
          </cell>
          <cell r="G47">
            <v>22356.070000000007</v>
          </cell>
          <cell r="H47">
            <v>34795.079999999987</v>
          </cell>
          <cell r="I47">
            <v>19056.999999999971</v>
          </cell>
          <cell r="J47">
            <v>24038.600000000035</v>
          </cell>
          <cell r="K47">
            <v>33444.399999999965</v>
          </cell>
          <cell r="L47">
            <v>33076.640000000014</v>
          </cell>
          <cell r="M47">
            <v>16461.440000000061</v>
          </cell>
          <cell r="N47">
            <v>18443.909999999916</v>
          </cell>
          <cell r="O47">
            <v>23344.77</v>
          </cell>
          <cell r="P47">
            <v>16761.959999999995</v>
          </cell>
          <cell r="Q47">
            <v>7357.2900000000081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AA47">
            <v>82369.369999999981</v>
          </cell>
          <cell r="AC47">
            <v>47464.020000000004</v>
          </cell>
          <cell r="AD47">
            <v>336605.36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386.59</v>
          </cell>
          <cell r="D49">
            <v>186.58999999999997</v>
          </cell>
          <cell r="E49">
            <v>186.59000000000003</v>
          </cell>
          <cell r="F49">
            <v>186.59000000000003</v>
          </cell>
          <cell r="G49">
            <v>3288.89</v>
          </cell>
          <cell r="H49">
            <v>1958.3200000000006</v>
          </cell>
          <cell r="I49">
            <v>313.32000000000062</v>
          </cell>
          <cell r="J49">
            <v>313.31999999999971</v>
          </cell>
          <cell r="K49">
            <v>313.31999999999971</v>
          </cell>
          <cell r="L49">
            <v>313.31999999999971</v>
          </cell>
          <cell r="M49">
            <v>313.31999999999971</v>
          </cell>
          <cell r="N49">
            <v>-235.15999999999985</v>
          </cell>
          <cell r="O49">
            <v>729.77</v>
          </cell>
          <cell r="P49">
            <v>814.08999999999992</v>
          </cell>
          <cell r="Q49">
            <v>242.1400000000001</v>
          </cell>
          <cell r="R49">
            <v>173.58999999999992</v>
          </cell>
          <cell r="S49">
            <v>173.59000000000037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AA49">
            <v>2211.34</v>
          </cell>
          <cell r="AC49">
            <v>2133.1800000000003</v>
          </cell>
          <cell r="AD49">
            <v>7446.85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-7.54</v>
          </cell>
          <cell r="P50">
            <v>0</v>
          </cell>
          <cell r="Q50">
            <v>0</v>
          </cell>
          <cell r="R50">
            <v>0</v>
          </cell>
          <cell r="S50">
            <v>368</v>
          </cell>
          <cell r="T50">
            <v>409.00000000000006</v>
          </cell>
          <cell r="U50">
            <v>0</v>
          </cell>
          <cell r="V50">
            <v>90</v>
          </cell>
          <cell r="W50">
            <v>0</v>
          </cell>
          <cell r="X50">
            <v>-9.9999999999909051E-3</v>
          </cell>
          <cell r="AA50">
            <v>859.45</v>
          </cell>
          <cell r="AC50">
            <v>859.45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1810.16</v>
          </cell>
          <cell r="D51">
            <v>3094.4199999999992</v>
          </cell>
          <cell r="E51">
            <v>2442.0400000000018</v>
          </cell>
          <cell r="F51">
            <v>3689.2099999999991</v>
          </cell>
          <cell r="G51">
            <v>3500.9700000000012</v>
          </cell>
          <cell r="H51">
            <v>2348.3399999999983</v>
          </cell>
          <cell r="I51">
            <v>3118.4500000000007</v>
          </cell>
          <cell r="J51">
            <v>5113.59</v>
          </cell>
          <cell r="K51">
            <v>3651.1700000000019</v>
          </cell>
          <cell r="L51">
            <v>5110.1399999999958</v>
          </cell>
          <cell r="M51">
            <v>2983.8600000000006</v>
          </cell>
          <cell r="N51">
            <v>2536.3900000000067</v>
          </cell>
          <cell r="O51">
            <v>4634.9399999999996</v>
          </cell>
          <cell r="P51">
            <v>2785.37</v>
          </cell>
          <cell r="Q51">
            <v>192.29000000000087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AA51">
            <v>13132.850000000006</v>
          </cell>
          <cell r="AC51">
            <v>7612.6</v>
          </cell>
          <cell r="AD51">
            <v>33878.49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308.44</v>
          </cell>
          <cell r="D53">
            <v>487.09999999999997</v>
          </cell>
          <cell r="E53">
            <v>247.95000000000005</v>
          </cell>
          <cell r="F53">
            <v>326.09999999999991</v>
          </cell>
          <cell r="G53">
            <v>621.23</v>
          </cell>
          <cell r="H53">
            <v>-29.519999999999982</v>
          </cell>
          <cell r="I53">
            <v>310.41000000000008</v>
          </cell>
          <cell r="J53">
            <v>416.02999999999975</v>
          </cell>
          <cell r="K53">
            <v>903.64000000000033</v>
          </cell>
          <cell r="L53">
            <v>722.01000000000022</v>
          </cell>
          <cell r="M53">
            <v>579.63999999999942</v>
          </cell>
          <cell r="N53">
            <v>340.85000000000036</v>
          </cell>
          <cell r="O53">
            <v>355.65</v>
          </cell>
          <cell r="P53">
            <v>447.5</v>
          </cell>
          <cell r="Q53">
            <v>325.35000000000002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AA53">
            <v>2048.9899999999998</v>
          </cell>
          <cell r="AC53">
            <v>1128.5</v>
          </cell>
          <cell r="AD53">
            <v>4313.3900000000003</v>
          </cell>
        </row>
        <row r="54">
          <cell r="A54" t="str">
            <v>Sales Freight</v>
          </cell>
          <cell r="B54" t="str">
            <v>Freight - Outwards</v>
          </cell>
          <cell r="C54">
            <v>9771.7000000000007</v>
          </cell>
          <cell r="D54">
            <v>9181.23</v>
          </cell>
          <cell r="E54">
            <v>4728.5499999999993</v>
          </cell>
          <cell r="F54">
            <v>11203.689999999999</v>
          </cell>
          <cell r="G54">
            <v>2933.3500000000058</v>
          </cell>
          <cell r="H54">
            <v>7980.5699999999924</v>
          </cell>
          <cell r="I54">
            <v>2921.2900000000081</v>
          </cell>
          <cell r="J54">
            <v>11888.799999999996</v>
          </cell>
          <cell r="K54">
            <v>2983.1699999999983</v>
          </cell>
          <cell r="L54">
            <v>3325.0900000000038</v>
          </cell>
          <cell r="M54">
            <v>3626.5899999999965</v>
          </cell>
          <cell r="N54">
            <v>3503.3600000000006</v>
          </cell>
          <cell r="O54">
            <v>5832.75</v>
          </cell>
          <cell r="P54">
            <v>-228.94000000000051</v>
          </cell>
          <cell r="Q54">
            <v>694.01000000000022</v>
          </cell>
          <cell r="R54">
            <v>42.850000000000364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A54">
            <v>13470.619999999997</v>
          </cell>
          <cell r="AC54">
            <v>6340.67</v>
          </cell>
          <cell r="AD54">
            <v>66917.440000000002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756.35</v>
          </cell>
          <cell r="D57">
            <v>816.03000000000009</v>
          </cell>
          <cell r="E57">
            <v>1721.37</v>
          </cell>
          <cell r="F57">
            <v>1816.6999999999998</v>
          </cell>
          <cell r="G57">
            <v>573.22000000000025</v>
          </cell>
          <cell r="H57">
            <v>1641.7899999999991</v>
          </cell>
          <cell r="I57">
            <v>0</v>
          </cell>
          <cell r="J57">
            <v>910.47000000000116</v>
          </cell>
          <cell r="K57">
            <v>854.27999999999884</v>
          </cell>
          <cell r="L57">
            <v>750.90999999999985</v>
          </cell>
          <cell r="M57">
            <v>2201.1800000000003</v>
          </cell>
          <cell r="N57">
            <v>342.64000000000124</v>
          </cell>
          <cell r="O57">
            <v>390.37</v>
          </cell>
          <cell r="P57">
            <v>501.53</v>
          </cell>
          <cell r="Q57">
            <v>823.06000000000006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61.3900000000001</v>
          </cell>
          <cell r="X57">
            <v>0</v>
          </cell>
          <cell r="AA57">
            <v>4320.1700000000019</v>
          </cell>
          <cell r="AC57">
            <v>1776.3500000000001</v>
          </cell>
          <cell r="AD57">
            <v>9841.119999999999</v>
          </cell>
        </row>
        <row r="58">
          <cell r="B58" t="str">
            <v>Total Selling Expenses</v>
          </cell>
          <cell r="C58">
            <v>51130.54</v>
          </cell>
          <cell r="D58">
            <v>64332.799999999988</v>
          </cell>
          <cell r="E58">
            <v>50378.87</v>
          </cell>
          <cell r="F58">
            <v>85814.62000000001</v>
          </cell>
          <cell r="G58">
            <v>46671.300000000017</v>
          </cell>
          <cell r="H58">
            <v>58563.449999999983</v>
          </cell>
          <cell r="I58">
            <v>31845.379999999976</v>
          </cell>
          <cell r="J58">
            <v>54055.830000000024</v>
          </cell>
          <cell r="K58">
            <v>54559.999999999971</v>
          </cell>
          <cell r="L58">
            <v>52713.48000000001</v>
          </cell>
          <cell r="M58">
            <v>34359.000000000058</v>
          </cell>
          <cell r="N58">
            <v>29665.339999999931</v>
          </cell>
          <cell r="O58">
            <v>39864.060000000005</v>
          </cell>
          <cell r="P58">
            <v>25689.859999999993</v>
          </cell>
          <cell r="Q58">
            <v>9634.1400000000085</v>
          </cell>
          <cell r="R58">
            <v>216.05999999999926</v>
          </cell>
          <cell r="S58">
            <v>541.59000000000037</v>
          </cell>
          <cell r="T58">
            <v>409.00000000000006</v>
          </cell>
          <cell r="U58">
            <v>0</v>
          </cell>
          <cell r="V58">
            <v>90</v>
          </cell>
          <cell r="W58">
            <v>61.3900000000001</v>
          </cell>
          <cell r="X58">
            <v>-9.9999999999909051E-3</v>
          </cell>
          <cell r="Y58">
            <v>0</v>
          </cell>
          <cell r="Z58">
            <v>0</v>
          </cell>
          <cell r="AA58">
            <v>140530.43</v>
          </cell>
          <cell r="AC58">
            <v>76506.090000000011</v>
          </cell>
          <cell r="AD58">
            <v>550066.2699999999</v>
          </cell>
        </row>
        <row r="59">
          <cell r="C59">
            <v>0.2377368509150424</v>
          </cell>
          <cell r="D59">
            <v>0.4124003179568706</v>
          </cell>
          <cell r="E59">
            <v>0.24243244209582007</v>
          </cell>
          <cell r="F59">
            <v>0.57012998609332388</v>
          </cell>
          <cell r="G59">
            <v>0.36079733448777029</v>
          </cell>
          <cell r="H59">
            <v>0.91883260533945921</v>
          </cell>
          <cell r="I59">
            <v>0.36614553780900488</v>
          </cell>
          <cell r="J59">
            <v>0.34869914734352842</v>
          </cell>
          <cell r="K59">
            <v>0.41385409974217563</v>
          </cell>
          <cell r="L59">
            <v>0.35741473380394706</v>
          </cell>
          <cell r="M59">
            <v>0.25187112854158311</v>
          </cell>
          <cell r="N59">
            <v>0.48732357207944615</v>
          </cell>
          <cell r="O59">
            <v>0.31159793046883677</v>
          </cell>
          <cell r="P59">
            <v>0.20139416635766202</v>
          </cell>
          <cell r="Q59">
            <v>0.19291429715658809</v>
          </cell>
          <cell r="R59">
            <v>-4.4147936248467362E-3</v>
          </cell>
          <cell r="T59">
            <v>-6.6775510204081637E-2</v>
          </cell>
          <cell r="Y59">
            <v>0</v>
          </cell>
          <cell r="Z59">
            <v>0</v>
          </cell>
          <cell r="AA59">
            <v>0.31392336209931498</v>
          </cell>
          <cell r="AC59">
            <v>0.30557285776827603</v>
          </cell>
          <cell r="AD59">
            <v>0.3809851750416316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19354.810000000001</v>
          </cell>
          <cell r="D61">
            <v>13319.909999999993</v>
          </cell>
          <cell r="E61">
            <v>22482.98000000001</v>
          </cell>
          <cell r="F61">
            <v>17128.999999999993</v>
          </cell>
          <cell r="G61">
            <v>16989.090000000011</v>
          </cell>
          <cell r="H61">
            <v>14934.139999999985</v>
          </cell>
          <cell r="I61">
            <v>12970.960000000036</v>
          </cell>
          <cell r="J61">
            <v>16445.61</v>
          </cell>
          <cell r="K61">
            <v>18744.309999999969</v>
          </cell>
          <cell r="L61">
            <v>19810.929999999993</v>
          </cell>
          <cell r="M61">
            <v>19923.690000000002</v>
          </cell>
          <cell r="N61">
            <v>23443.710000000021</v>
          </cell>
          <cell r="O61">
            <v>27253.340000000004</v>
          </cell>
          <cell r="P61">
            <v>23732.429999999986</v>
          </cell>
          <cell r="Q61">
            <v>4629.0900000000111</v>
          </cell>
          <cell r="R61">
            <v>1191.6300000000047</v>
          </cell>
          <cell r="S61">
            <v>1191.6299999999901</v>
          </cell>
          <cell r="T61">
            <v>1191.6300000000047</v>
          </cell>
          <cell r="U61">
            <v>1191.6300000000047</v>
          </cell>
          <cell r="V61">
            <v>3840.3399999999965</v>
          </cell>
          <cell r="W61">
            <v>0</v>
          </cell>
          <cell r="X61">
            <v>0</v>
          </cell>
          <cell r="AA61">
            <v>107589.12000000002</v>
          </cell>
          <cell r="AC61">
            <v>64221.72</v>
          </cell>
          <cell r="AD61">
            <v>172181.74</v>
          </cell>
        </row>
        <row r="62">
          <cell r="A62" t="str">
            <v>Admin Telephone</v>
          </cell>
          <cell r="B62" t="str">
            <v>Telephone</v>
          </cell>
          <cell r="C62">
            <v>409.39</v>
          </cell>
          <cell r="D62">
            <v>766.00000000000011</v>
          </cell>
          <cell r="E62">
            <v>372.09999999999991</v>
          </cell>
          <cell r="F62">
            <v>952.19000000000028</v>
          </cell>
          <cell r="G62">
            <v>850.60999999999967</v>
          </cell>
          <cell r="H62">
            <v>16.579999999999927</v>
          </cell>
          <cell r="I62">
            <v>1421.08</v>
          </cell>
          <cell r="J62">
            <v>667.3100000000004</v>
          </cell>
          <cell r="K62">
            <v>615.47999999999956</v>
          </cell>
          <cell r="L62">
            <v>527.71</v>
          </cell>
          <cell r="M62">
            <v>102.34999999999945</v>
          </cell>
          <cell r="N62">
            <v>432.97000000000116</v>
          </cell>
          <cell r="O62">
            <v>507.04999999999995</v>
          </cell>
          <cell r="P62">
            <v>-3.5099999999999909</v>
          </cell>
          <cell r="Q62">
            <v>17.080000000000041</v>
          </cell>
          <cell r="R62">
            <v>629.64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AA62">
            <v>1685.5800000000004</v>
          </cell>
          <cell r="AC62">
            <v>1150.26</v>
          </cell>
          <cell r="AD62">
            <v>6598.45</v>
          </cell>
        </row>
        <row r="63">
          <cell r="A63" t="str">
            <v>Admin Other</v>
          </cell>
          <cell r="B63" t="str">
            <v>Other Admin Expenses</v>
          </cell>
          <cell r="C63">
            <v>3213.5799999999995</v>
          </cell>
          <cell r="D63">
            <v>5439.84</v>
          </cell>
          <cell r="E63">
            <v>3625.7800000000007</v>
          </cell>
          <cell r="F63">
            <v>4245.2799999999988</v>
          </cell>
          <cell r="G63">
            <v>4725.7400000000016</v>
          </cell>
          <cell r="H63">
            <v>5073.7499999999964</v>
          </cell>
          <cell r="I63">
            <v>2942.0200000000004</v>
          </cell>
          <cell r="J63">
            <v>4546.9700000000012</v>
          </cell>
          <cell r="K63">
            <v>4723.2299999999959</v>
          </cell>
          <cell r="L63">
            <v>5062.25</v>
          </cell>
          <cell r="M63">
            <v>4739.6199999999953</v>
          </cell>
          <cell r="N63">
            <v>2465.5400000000154</v>
          </cell>
          <cell r="O63">
            <v>3855.09</v>
          </cell>
          <cell r="P63">
            <v>4317.13</v>
          </cell>
          <cell r="Q63">
            <v>2212.4100000000008</v>
          </cell>
          <cell r="R63">
            <v>1140.0799999999981</v>
          </cell>
          <cell r="S63">
            <v>812.03000000000247</v>
          </cell>
          <cell r="T63">
            <v>114.73999999999978</v>
          </cell>
          <cell r="U63">
            <v>1449.58</v>
          </cell>
          <cell r="V63">
            <v>0</v>
          </cell>
          <cell r="W63">
            <v>595.23999999999978</v>
          </cell>
          <cell r="X63">
            <v>1263.0399999999991</v>
          </cell>
          <cell r="AA63">
            <v>22964.500000000015</v>
          </cell>
          <cell r="AC63">
            <v>15759.34</v>
          </cell>
          <cell r="AD63">
            <v>43598.439999999995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-220.1</v>
          </cell>
          <cell r="E64">
            <v>0</v>
          </cell>
          <cell r="F64">
            <v>-232.73</v>
          </cell>
          <cell r="G64">
            <v>0</v>
          </cell>
          <cell r="H64">
            <v>-485.00000000000006</v>
          </cell>
          <cell r="I64">
            <v>0</v>
          </cell>
          <cell r="J64">
            <v>-255.99999999999989</v>
          </cell>
          <cell r="K64">
            <v>0</v>
          </cell>
          <cell r="L64">
            <v>-150</v>
          </cell>
          <cell r="M64">
            <v>-505.92000000000007</v>
          </cell>
          <cell r="N64">
            <v>23.269999999999982</v>
          </cell>
          <cell r="O64">
            <v>-251.38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-734.03000000000009</v>
          </cell>
          <cell r="AC64">
            <v>-251.38</v>
          </cell>
          <cell r="AD64">
            <v>-1343.83</v>
          </cell>
        </row>
        <row r="65">
          <cell r="B65" t="str">
            <v>Total Administrative expenses</v>
          </cell>
          <cell r="C65">
            <v>22977.78</v>
          </cell>
          <cell r="D65">
            <v>19305.649999999994</v>
          </cell>
          <cell r="E65">
            <v>26480.860000000008</v>
          </cell>
          <cell r="F65">
            <v>22093.739999999991</v>
          </cell>
          <cell r="G65">
            <v>22565.440000000013</v>
          </cell>
          <cell r="H65">
            <v>19539.469999999979</v>
          </cell>
          <cell r="I65">
            <v>17334.060000000034</v>
          </cell>
          <cell r="J65">
            <v>21403.890000000003</v>
          </cell>
          <cell r="K65">
            <v>24083.019999999964</v>
          </cell>
          <cell r="L65">
            <v>25250.889999999992</v>
          </cell>
          <cell r="M65">
            <v>24259.739999999998</v>
          </cell>
          <cell r="N65">
            <v>26365.490000000038</v>
          </cell>
          <cell r="O65">
            <v>31364.100000000002</v>
          </cell>
          <cell r="P65">
            <v>28046.049999999988</v>
          </cell>
          <cell r="Q65">
            <v>6858.5800000000118</v>
          </cell>
          <cell r="R65">
            <v>2961.3500000000026</v>
          </cell>
          <cell r="S65">
            <v>2003.6599999999926</v>
          </cell>
          <cell r="T65">
            <v>1306.3700000000044</v>
          </cell>
          <cell r="U65">
            <v>2641.2100000000046</v>
          </cell>
          <cell r="V65">
            <v>3840.3399999999965</v>
          </cell>
          <cell r="W65">
            <v>595.23999999999978</v>
          </cell>
          <cell r="X65">
            <v>1263.0399999999991</v>
          </cell>
          <cell r="Y65">
            <v>0</v>
          </cell>
          <cell r="Z65">
            <v>0</v>
          </cell>
          <cell r="AA65">
            <v>131505.17000000004</v>
          </cell>
          <cell r="AC65">
            <v>80879.94</v>
          </cell>
          <cell r="AD65">
            <v>221034.80000000002</v>
          </cell>
        </row>
        <row r="66">
          <cell r="C66">
            <v>0.10683761717006397</v>
          </cell>
          <cell r="D66">
            <v>0.12375733993179308</v>
          </cell>
          <cell r="E66">
            <v>0.12743079705038085</v>
          </cell>
          <cell r="F66">
            <v>0.14678505456237537</v>
          </cell>
          <cell r="G66">
            <v>0.17444447880268416</v>
          </cell>
          <cell r="H66">
            <v>0.30656496717751758</v>
          </cell>
          <cell r="I66">
            <v>0.19930014090312556</v>
          </cell>
          <cell r="J66">
            <v>0.13807055025951265</v>
          </cell>
          <cell r="K66">
            <v>0.18267698975756599</v>
          </cell>
          <cell r="L66">
            <v>0.17120934014720227</v>
          </cell>
          <cell r="M66">
            <v>0.1778377744382949</v>
          </cell>
          <cell r="N66">
            <v>0.43311570898647933</v>
          </cell>
          <cell r="O66">
            <v>0.24515788534879898</v>
          </cell>
          <cell r="P66">
            <v>0.21986538110271159</v>
          </cell>
          <cell r="Q66">
            <v>0.13733640368442154</v>
          </cell>
          <cell r="R66">
            <v>-6.0509807928075247E-2</v>
          </cell>
          <cell r="T66">
            <v>-0.2132848979591844</v>
          </cell>
          <cell r="Y66">
            <v>0</v>
          </cell>
          <cell r="Z66">
            <v>0</v>
          </cell>
          <cell r="AA66">
            <v>0.29376231966159921</v>
          </cell>
          <cell r="AC66">
            <v>0.32304244540436838</v>
          </cell>
          <cell r="AD66">
            <v>0.15309243005991269</v>
          </cell>
        </row>
        <row r="68">
          <cell r="B68" t="str">
            <v>EBITDA</v>
          </cell>
          <cell r="C68">
            <v>27758.44999999999</v>
          </cell>
          <cell r="D68">
            <v>-34014.129999999961</v>
          </cell>
          <cell r="E68">
            <v>12232.049999999988</v>
          </cell>
          <cell r="F68">
            <v>-69376.549999999857</v>
          </cell>
          <cell r="G68">
            <v>-35617.960000000036</v>
          </cell>
          <cell r="H68">
            <v>-136041.54999999996</v>
          </cell>
          <cell r="I68">
            <v>-17643.760000000002</v>
          </cell>
          <cell r="J68">
            <v>-43375.430000000153</v>
          </cell>
          <cell r="K68">
            <v>-42318.660000000018</v>
          </cell>
          <cell r="L68">
            <v>-29430.660000000025</v>
          </cell>
          <cell r="M68">
            <v>-14614.780000000093</v>
          </cell>
          <cell r="N68">
            <v>-76813.879999999946</v>
          </cell>
          <cell r="O68">
            <v>-22312.280000000002</v>
          </cell>
          <cell r="P68">
            <v>-21882.060000000027</v>
          </cell>
          <cell r="Q68">
            <v>406.7099999999873</v>
          </cell>
          <cell r="R68">
            <v>-51285.74</v>
          </cell>
          <cell r="S68">
            <v>-293.78000000000497</v>
          </cell>
          <cell r="T68">
            <v>-11495.440000000008</v>
          </cell>
          <cell r="U68">
            <v>-6340.8000000000038</v>
          </cell>
          <cell r="V68">
            <v>-11240.629999999994</v>
          </cell>
          <cell r="W68">
            <v>-1774.4699999999982</v>
          </cell>
          <cell r="X68">
            <v>-15002.940000000002</v>
          </cell>
          <cell r="Y68">
            <v>0</v>
          </cell>
          <cell r="Z68">
            <v>0</v>
          </cell>
          <cell r="AA68">
            <v>-232650.08999999994</v>
          </cell>
          <cell r="AC68">
            <v>-141221.43000000005</v>
          </cell>
          <cell r="AD68">
            <v>-367828.20000000007</v>
          </cell>
        </row>
        <row r="69">
          <cell r="C69">
            <v>0.12906584771611362</v>
          </cell>
          <cell r="D69">
            <v>-0.21804488576630146</v>
          </cell>
          <cell r="E69">
            <v>5.8862887423599873E-2</v>
          </cell>
          <cell r="F69">
            <v>-0.46091973007283266</v>
          </cell>
          <cell r="G69">
            <v>-0.27534834101240019</v>
          </cell>
          <cell r="H69">
            <v>-2.1344270499930982</v>
          </cell>
          <cell r="I69">
            <v>-0.20286094856374814</v>
          </cell>
          <cell r="J69">
            <v>-0.27980285302545443</v>
          </cell>
          <cell r="K69">
            <v>-0.32099983388187747</v>
          </cell>
          <cell r="L69">
            <v>-0.1995495556274122</v>
          </cell>
          <cell r="M69">
            <v>-0.10713469926327818</v>
          </cell>
          <cell r="N69">
            <v>-1.2618501721834974</v>
          </cell>
          <cell r="O69">
            <v>-0.17440421954114102</v>
          </cell>
          <cell r="P69">
            <v>-0.17154313927317427</v>
          </cell>
          <cell r="Q69">
            <v>8.1439727673205311E-3</v>
          </cell>
          <cell r="R69">
            <v>1.0479309358398039</v>
          </cell>
          <cell r="T69">
            <v>1.8768065306122461</v>
          </cell>
          <cell r="Y69">
            <v>0</v>
          </cell>
          <cell r="Z69">
            <v>0</v>
          </cell>
          <cell r="AA69">
            <v>-0.51970451129700668</v>
          </cell>
          <cell r="AC69">
            <v>-0.56405229888525943</v>
          </cell>
          <cell r="AD69">
            <v>-0.25476401445638236</v>
          </cell>
        </row>
        <row r="71">
          <cell r="A71" t="str">
            <v>Depreciation</v>
          </cell>
          <cell r="B71" t="str">
            <v>Depreciation</v>
          </cell>
          <cell r="C71">
            <v>1531.31</v>
          </cell>
          <cell r="D71">
            <v>1531.31</v>
          </cell>
          <cell r="E71">
            <v>1531.3100000000004</v>
          </cell>
          <cell r="F71">
            <v>1531.3099999999995</v>
          </cell>
          <cell r="G71">
            <v>1514.96</v>
          </cell>
          <cell r="H71">
            <v>1571.4700000000003</v>
          </cell>
          <cell r="I71">
            <v>1571.4700000000012</v>
          </cell>
          <cell r="J71">
            <v>1571.4699999999975</v>
          </cell>
          <cell r="K71">
            <v>1571.4700000000012</v>
          </cell>
          <cell r="L71">
            <v>1571.4700000000012</v>
          </cell>
          <cell r="M71">
            <v>2450.8999999999996</v>
          </cell>
          <cell r="N71">
            <v>2472.489999999998</v>
          </cell>
          <cell r="O71">
            <v>1153.56</v>
          </cell>
          <cell r="P71">
            <v>1252.8400000000001</v>
          </cell>
          <cell r="Q71">
            <v>0</v>
          </cell>
          <cell r="R71">
            <v>103.07999999999993</v>
          </cell>
          <cell r="S71">
            <v>57.980000000000018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A71">
            <v>7490.8499999999967</v>
          </cell>
          <cell r="AC71">
            <v>2567.46</v>
          </cell>
          <cell r="AD71">
            <v>15497.550000000001</v>
          </cell>
        </row>
        <row r="73">
          <cell r="B73" t="str">
            <v>EBIT</v>
          </cell>
          <cell r="C73">
            <v>26227.139999999989</v>
          </cell>
          <cell r="D73">
            <v>-35545.439999999959</v>
          </cell>
          <cell r="E73">
            <v>10700.739999999987</v>
          </cell>
          <cell r="F73">
            <v>-70907.859999999855</v>
          </cell>
          <cell r="G73">
            <v>-37132.920000000035</v>
          </cell>
          <cell r="H73">
            <v>-137613.01999999996</v>
          </cell>
          <cell r="I73">
            <v>-19215.230000000003</v>
          </cell>
          <cell r="J73">
            <v>-44946.900000000154</v>
          </cell>
          <cell r="K73">
            <v>-43890.130000000019</v>
          </cell>
          <cell r="L73">
            <v>-31002.130000000026</v>
          </cell>
          <cell r="M73">
            <v>-17065.680000000095</v>
          </cell>
          <cell r="N73">
            <v>-79286.369999999937</v>
          </cell>
          <cell r="O73">
            <v>-23465.840000000004</v>
          </cell>
          <cell r="P73">
            <v>-23134.900000000027</v>
          </cell>
          <cell r="Q73">
            <v>406.7099999999873</v>
          </cell>
          <cell r="R73">
            <v>-51388.82</v>
          </cell>
          <cell r="S73">
            <v>-351.76000000000499</v>
          </cell>
          <cell r="T73">
            <v>-11495.440000000008</v>
          </cell>
          <cell r="U73">
            <v>-6340.8000000000038</v>
          </cell>
          <cell r="V73">
            <v>-11240.629999999994</v>
          </cell>
          <cell r="W73">
            <v>-1774.4699999999982</v>
          </cell>
          <cell r="X73">
            <v>-15002.940000000002</v>
          </cell>
          <cell r="Y73">
            <v>0</v>
          </cell>
          <cell r="Z73">
            <v>0</v>
          </cell>
          <cell r="AA73">
            <v>-240140.93999999994</v>
          </cell>
          <cell r="AC73">
            <v>-143788.89000000004</v>
          </cell>
          <cell r="AD73">
            <v>-383325.75000000006</v>
          </cell>
        </row>
        <row r="74">
          <cell r="C74">
            <v>0.1219458599910727</v>
          </cell>
          <cell r="D74">
            <v>-0.22786122721095387</v>
          </cell>
          <cell r="E74">
            <v>5.1493940424476026E-2</v>
          </cell>
          <cell r="F74">
            <v>-0.47109335490511139</v>
          </cell>
          <cell r="G74">
            <v>-0.28705989671913196</v>
          </cell>
          <cell r="H74">
            <v>-2.1590826649596484</v>
          </cell>
          <cell r="I74">
            <v>-0.22092908680862755</v>
          </cell>
          <cell r="J74">
            <v>-0.28993996957839485</v>
          </cell>
          <cell r="K74">
            <v>-0.33291990906739505</v>
          </cell>
          <cell r="L74">
            <v>-0.21020463914174076</v>
          </cell>
          <cell r="M74">
            <v>-0.1251011985485474</v>
          </cell>
          <cell r="N74">
            <v>-1.3024666848791451</v>
          </cell>
          <cell r="O74">
            <v>-0.18342103590835579</v>
          </cell>
          <cell r="P74">
            <v>-0.18136470573478727</v>
          </cell>
          <cell r="Q74">
            <v>8.1439727673205311E-3</v>
          </cell>
          <cell r="R74">
            <v>1.0500371883939519</v>
          </cell>
          <cell r="S74" t="e">
            <v>#DIV/0!</v>
          </cell>
          <cell r="T74">
            <v>1.8768065306122461</v>
          </cell>
          <cell r="Y74">
            <v>0</v>
          </cell>
          <cell r="Z74">
            <v>0</v>
          </cell>
          <cell r="AA74">
            <v>-0.53643791784092498</v>
          </cell>
          <cell r="AC74">
            <v>-0.57430698696833538</v>
          </cell>
          <cell r="AD74">
            <v>-0.26549787894050431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26227.139999999989</v>
          </cell>
          <cell r="D78">
            <v>-35545.439999999959</v>
          </cell>
          <cell r="E78">
            <v>10700.739999999987</v>
          </cell>
          <cell r="F78">
            <v>-70907.859999999855</v>
          </cell>
          <cell r="G78">
            <v>-37132.920000000035</v>
          </cell>
          <cell r="H78">
            <v>-137613.01999999996</v>
          </cell>
          <cell r="I78">
            <v>-19215.230000000003</v>
          </cell>
          <cell r="J78">
            <v>-44946.900000000154</v>
          </cell>
          <cell r="K78">
            <v>-43890.130000000019</v>
          </cell>
          <cell r="L78">
            <v>-31002.130000000026</v>
          </cell>
          <cell r="M78">
            <v>-17065.680000000095</v>
          </cell>
          <cell r="N78">
            <v>-79286.369999999937</v>
          </cell>
          <cell r="O78">
            <v>-23465.840000000004</v>
          </cell>
          <cell r="P78">
            <v>-23134.900000000027</v>
          </cell>
          <cell r="Q78">
            <v>406.7099999999873</v>
          </cell>
          <cell r="R78">
            <v>-51388.82</v>
          </cell>
          <cell r="S78">
            <v>-351.76000000000499</v>
          </cell>
          <cell r="T78">
            <v>-11495.440000000008</v>
          </cell>
          <cell r="U78">
            <v>-6340.8000000000038</v>
          </cell>
          <cell r="V78">
            <v>-11240.629999999994</v>
          </cell>
          <cell r="W78">
            <v>-1774.4699999999982</v>
          </cell>
          <cell r="X78">
            <v>-15002.940000000002</v>
          </cell>
          <cell r="Y78">
            <v>0</v>
          </cell>
          <cell r="Z78">
            <v>0</v>
          </cell>
          <cell r="AA78">
            <v>-240140.93999999994</v>
          </cell>
          <cell r="AC78">
            <v>-143788.89000000004</v>
          </cell>
          <cell r="AD78">
            <v>-383325.75000000006</v>
          </cell>
        </row>
        <row r="79">
          <cell r="C79">
            <v>0.1219458599910727</v>
          </cell>
          <cell r="D79">
            <v>-0.22786122721095387</v>
          </cell>
          <cell r="E79">
            <v>5.1493940424476026E-2</v>
          </cell>
          <cell r="F79">
            <v>-0.47109335490511139</v>
          </cell>
          <cell r="G79">
            <v>-0.28705989671913196</v>
          </cell>
          <cell r="H79">
            <v>-2.1590826649596484</v>
          </cell>
          <cell r="I79">
            <v>-0.22092908680862755</v>
          </cell>
          <cell r="J79">
            <v>-0.28993996957839485</v>
          </cell>
          <cell r="K79">
            <v>-0.33291990906739505</v>
          </cell>
          <cell r="L79">
            <v>-0.21020463914174076</v>
          </cell>
          <cell r="M79">
            <v>-0.1251011985485474</v>
          </cell>
          <cell r="N79">
            <v>-1.3024666848791451</v>
          </cell>
          <cell r="O79">
            <v>-0.18342103590835579</v>
          </cell>
          <cell r="P79">
            <v>-0.18136470573478727</v>
          </cell>
          <cell r="Q79">
            <v>8.1439727673205311E-3</v>
          </cell>
          <cell r="R79">
            <v>1.0500371883939519</v>
          </cell>
          <cell r="T79">
            <v>1.8768065306122461</v>
          </cell>
          <cell r="Y79">
            <v>0</v>
          </cell>
          <cell r="Z79">
            <v>0</v>
          </cell>
          <cell r="AA79">
            <v>-0.53643791784092498</v>
          </cell>
          <cell r="AC79">
            <v>-0.57430698696833538</v>
          </cell>
          <cell r="AD79">
            <v>-0.26549787894050431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26227.139999999989</v>
          </cell>
          <cell r="D83">
            <v>-35545.439999999959</v>
          </cell>
          <cell r="E83">
            <v>10700.739999999987</v>
          </cell>
          <cell r="F83">
            <v>-70907.859999999855</v>
          </cell>
          <cell r="G83">
            <v>-37132.920000000035</v>
          </cell>
          <cell r="H83">
            <v>-137613.01999999996</v>
          </cell>
          <cell r="I83">
            <v>-19215.230000000003</v>
          </cell>
          <cell r="J83">
            <v>-44946.900000000154</v>
          </cell>
          <cell r="K83">
            <v>-43890.130000000019</v>
          </cell>
          <cell r="L83">
            <v>-31002.130000000026</v>
          </cell>
          <cell r="M83">
            <v>-17065.680000000095</v>
          </cell>
          <cell r="N83">
            <v>-79286.369999999937</v>
          </cell>
          <cell r="O83">
            <v>-23465.840000000004</v>
          </cell>
          <cell r="P83">
            <v>-23134.900000000027</v>
          </cell>
          <cell r="Q83">
            <v>406.7099999999873</v>
          </cell>
          <cell r="R83">
            <v>-51388.82</v>
          </cell>
          <cell r="S83">
            <v>-351.76000000000499</v>
          </cell>
          <cell r="T83">
            <v>-11495.440000000008</v>
          </cell>
          <cell r="U83">
            <v>-6340.8000000000038</v>
          </cell>
          <cell r="V83">
            <v>-11240.629999999994</v>
          </cell>
          <cell r="W83">
            <v>-1774.4699999999982</v>
          </cell>
          <cell r="X83">
            <v>-15002.940000000002</v>
          </cell>
          <cell r="Y83">
            <v>0</v>
          </cell>
          <cell r="Z83">
            <v>0</v>
          </cell>
          <cell r="AA83">
            <v>-240140.93999999994</v>
          </cell>
          <cell r="AC83">
            <v>-143788.89000000004</v>
          </cell>
          <cell r="AD83">
            <v>-383325.75000000006</v>
          </cell>
        </row>
        <row r="84">
          <cell r="C84">
            <v>0.1219458599910727</v>
          </cell>
          <cell r="D84">
            <v>-0.22786122721095387</v>
          </cell>
          <cell r="E84">
            <v>5.1493940424476026E-2</v>
          </cell>
          <cell r="F84">
            <v>-0.47109335490511139</v>
          </cell>
          <cell r="G84">
            <v>-0.28705989671913196</v>
          </cell>
          <cell r="H84">
            <v>-2.1590826649596484</v>
          </cell>
          <cell r="I84">
            <v>-0.22092908680862755</v>
          </cell>
          <cell r="J84">
            <v>-0.28993996957839485</v>
          </cell>
          <cell r="K84">
            <v>-0.33291990906739505</v>
          </cell>
          <cell r="L84">
            <v>-0.21020463914174076</v>
          </cell>
          <cell r="M84">
            <v>-0.1251011985485474</v>
          </cell>
          <cell r="N84">
            <v>-1.3024666848791451</v>
          </cell>
          <cell r="O84">
            <v>-0.18342103590835579</v>
          </cell>
          <cell r="P84">
            <v>-0.18136470573478727</v>
          </cell>
          <cell r="Q84">
            <v>8.1439727673205311E-3</v>
          </cell>
          <cell r="R84">
            <v>1.0500371883939519</v>
          </cell>
          <cell r="T84">
            <v>1.8768065306122461</v>
          </cell>
          <cell r="Y84">
            <v>0</v>
          </cell>
          <cell r="Z84">
            <v>0</v>
          </cell>
          <cell r="AA84">
            <v>-0.53643791784092498</v>
          </cell>
          <cell r="AC84">
            <v>-0.57430698696833538</v>
          </cell>
          <cell r="AD84">
            <v>-0.26549787894050431</v>
          </cell>
        </row>
      </sheetData>
      <sheetData sheetId="31" refreshError="1">
        <row r="8">
          <cell r="A8" t="str">
            <v>Sales - External</v>
          </cell>
          <cell r="B8" t="str">
            <v>External Sales</v>
          </cell>
          <cell r="C8">
            <v>849062.97000000009</v>
          </cell>
          <cell r="D8">
            <v>1145306.1800000002</v>
          </cell>
          <cell r="E8">
            <v>963549.65000000014</v>
          </cell>
          <cell r="F8">
            <v>1224020.8899999992</v>
          </cell>
          <cell r="G8">
            <v>1152051.3799999999</v>
          </cell>
          <cell r="H8">
            <v>1242903.9400000004</v>
          </cell>
          <cell r="I8">
            <v>528068.08999999892</v>
          </cell>
          <cell r="J8">
            <v>1134079.9600000028</v>
          </cell>
          <cell r="K8">
            <v>896687.35999999661</v>
          </cell>
          <cell r="L8">
            <v>912554.4400000032</v>
          </cell>
          <cell r="M8">
            <v>1049214.9299999978</v>
          </cell>
          <cell r="N8">
            <v>1068338.8000000007</v>
          </cell>
          <cell r="O8">
            <v>704337.74</v>
          </cell>
          <cell r="P8">
            <v>1012653.4900000002</v>
          </cell>
          <cell r="Q8">
            <v>930783.2899999998</v>
          </cell>
          <cell r="R8">
            <v>1167021.7999999998</v>
          </cell>
          <cell r="S8">
            <v>970929.02</v>
          </cell>
          <cell r="T8">
            <v>1058357.5599999996</v>
          </cell>
          <cell r="U8">
            <v>484662.65999999922</v>
          </cell>
          <cell r="V8">
            <v>855210.58000000194</v>
          </cell>
          <cell r="W8">
            <v>767149.62999999803</v>
          </cell>
          <cell r="X8">
            <v>352339.47000000346</v>
          </cell>
          <cell r="AA8">
            <v>10420998.969999999</v>
          </cell>
          <cell r="AC8">
            <v>8303445.2400000021</v>
          </cell>
          <cell r="AD8">
            <v>10048284.860000001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56951</v>
          </cell>
          <cell r="W10">
            <v>90840</v>
          </cell>
          <cell r="X10">
            <v>88827.92</v>
          </cell>
          <cell r="AA10">
            <v>236618.91999999998</v>
          </cell>
          <cell r="AC10">
            <v>236618.91999999998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X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2374</v>
          </cell>
          <cell r="W12">
            <v>16028</v>
          </cell>
          <cell r="X12">
            <v>19591.330000000002</v>
          </cell>
          <cell r="AA12">
            <v>37993.33</v>
          </cell>
          <cell r="AC12">
            <v>37993.33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59325</v>
          </cell>
          <cell r="W14">
            <v>106868</v>
          </cell>
          <cell r="X14">
            <v>108419.25</v>
          </cell>
          <cell r="Y14">
            <v>0</v>
          </cell>
          <cell r="Z14">
            <v>0</v>
          </cell>
          <cell r="AA14">
            <v>274612.25</v>
          </cell>
          <cell r="AC14">
            <v>274612.25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3864.34</v>
          </cell>
          <cell r="D16">
            <v>1275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1200</v>
          </cell>
          <cell r="L16">
            <v>0</v>
          </cell>
          <cell r="M16">
            <v>6994</v>
          </cell>
          <cell r="N16">
            <v>0</v>
          </cell>
          <cell r="O16">
            <v>0</v>
          </cell>
          <cell r="P16">
            <v>4181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5212.5</v>
          </cell>
          <cell r="X16">
            <v>0</v>
          </cell>
          <cell r="AA16">
            <v>16387.5</v>
          </cell>
          <cell r="AC16">
            <v>9393.5</v>
          </cell>
          <cell r="AD16">
            <v>6339.34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3864.34</v>
          </cell>
          <cell r="D23">
            <v>1275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1200</v>
          </cell>
          <cell r="L23">
            <v>0</v>
          </cell>
          <cell r="M23">
            <v>6994</v>
          </cell>
          <cell r="N23">
            <v>0</v>
          </cell>
          <cell r="O23">
            <v>0</v>
          </cell>
          <cell r="P23">
            <v>4181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5212.5</v>
          </cell>
          <cell r="X23">
            <v>0</v>
          </cell>
          <cell r="Y23">
            <v>0</v>
          </cell>
          <cell r="Z23">
            <v>0</v>
          </cell>
          <cell r="AA23">
            <v>16387.5</v>
          </cell>
          <cell r="AC23">
            <v>9393.5</v>
          </cell>
          <cell r="AD23">
            <v>6339.34</v>
          </cell>
        </row>
        <row r="24">
          <cell r="A24" t="str">
            <v>Sales</v>
          </cell>
          <cell r="B24" t="str">
            <v>Total Sales</v>
          </cell>
          <cell r="C24">
            <v>852927.31</v>
          </cell>
          <cell r="D24">
            <v>1146581.1800000002</v>
          </cell>
          <cell r="E24">
            <v>963549.65000000014</v>
          </cell>
          <cell r="F24">
            <v>1224020.8899999992</v>
          </cell>
          <cell r="G24">
            <v>1152051.3799999999</v>
          </cell>
          <cell r="H24">
            <v>1242903.9400000004</v>
          </cell>
          <cell r="I24">
            <v>528068.08999999892</v>
          </cell>
          <cell r="J24">
            <v>1134079.9600000028</v>
          </cell>
          <cell r="K24">
            <v>897887.35999999661</v>
          </cell>
          <cell r="L24">
            <v>912554.4400000032</v>
          </cell>
          <cell r="M24">
            <v>1056208.9299999978</v>
          </cell>
          <cell r="N24">
            <v>1068338.8000000007</v>
          </cell>
          <cell r="O24">
            <v>704337.74</v>
          </cell>
          <cell r="P24">
            <v>1016834.4900000002</v>
          </cell>
          <cell r="Q24">
            <v>930783.2899999998</v>
          </cell>
          <cell r="R24">
            <v>1167021.7999999998</v>
          </cell>
          <cell r="S24">
            <v>970929.02</v>
          </cell>
          <cell r="T24">
            <v>1058357.5599999996</v>
          </cell>
          <cell r="U24">
            <v>484662.65999999922</v>
          </cell>
          <cell r="V24">
            <v>914535.58000000194</v>
          </cell>
          <cell r="W24">
            <v>879230.12999999803</v>
          </cell>
          <cell r="X24">
            <v>460758.72000000346</v>
          </cell>
          <cell r="Y24">
            <v>0</v>
          </cell>
          <cell r="Z24">
            <v>0</v>
          </cell>
          <cell r="AA24">
            <v>10711998.719999999</v>
          </cell>
          <cell r="AC24">
            <v>8587450.9900000021</v>
          </cell>
          <cell r="AD24">
            <v>10054624.200000001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321128.2</v>
          </cell>
          <cell r="D26">
            <v>569796.56000000006</v>
          </cell>
          <cell r="E26">
            <v>316566.57000000007</v>
          </cell>
          <cell r="F26">
            <v>522427.62999999989</v>
          </cell>
          <cell r="G26">
            <v>473008.44000000041</v>
          </cell>
          <cell r="H26">
            <v>1146686.7399999988</v>
          </cell>
          <cell r="I26">
            <v>66877.640000001062</v>
          </cell>
          <cell r="J26">
            <v>893464.66999999993</v>
          </cell>
          <cell r="K26">
            <v>250918.04999999981</v>
          </cell>
          <cell r="L26">
            <v>398251.10000000056</v>
          </cell>
          <cell r="M26">
            <v>417018.69999999925</v>
          </cell>
          <cell r="N26">
            <v>571979.08999999892</v>
          </cell>
          <cell r="O26">
            <v>273577.42000000004</v>
          </cell>
          <cell r="P26">
            <v>512215.11</v>
          </cell>
          <cell r="Q26">
            <v>415746.09999999986</v>
          </cell>
          <cell r="R26">
            <v>722356.08000000031</v>
          </cell>
          <cell r="S26">
            <v>409691.21999999951</v>
          </cell>
          <cell r="T26">
            <v>546215.87000000058</v>
          </cell>
          <cell r="U26">
            <v>210179.23999999976</v>
          </cell>
          <cell r="V26">
            <v>390503.08000000007</v>
          </cell>
          <cell r="W26">
            <v>478968.29000000004</v>
          </cell>
          <cell r="X26">
            <v>240254.37000000011</v>
          </cell>
          <cell r="AA26">
            <v>5188704.5699999984</v>
          </cell>
          <cell r="AC26">
            <v>4199706.78</v>
          </cell>
          <cell r="AD26">
            <v>4959125.6000000006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531799.1100000001</v>
          </cell>
          <cell r="D28">
            <v>576784.62000000011</v>
          </cell>
          <cell r="E28">
            <v>646983.08000000007</v>
          </cell>
          <cell r="F28">
            <v>701593.25999999931</v>
          </cell>
          <cell r="G28">
            <v>679042.93999999948</v>
          </cell>
          <cell r="H28">
            <v>96217.200000001583</v>
          </cell>
          <cell r="I28">
            <v>461190.44999999786</v>
          </cell>
          <cell r="J28">
            <v>240615.29000000283</v>
          </cell>
          <cell r="K28">
            <v>646969.3099999968</v>
          </cell>
          <cell r="L28">
            <v>514303.34000000264</v>
          </cell>
          <cell r="M28">
            <v>639190.22999999858</v>
          </cell>
          <cell r="N28">
            <v>496359.71000000183</v>
          </cell>
          <cell r="O28">
            <v>430760.31999999995</v>
          </cell>
          <cell r="P28">
            <v>504619.38000000024</v>
          </cell>
          <cell r="Q28">
            <v>515037.18999999994</v>
          </cell>
          <cell r="R28">
            <v>444665.71999999951</v>
          </cell>
          <cell r="S28">
            <v>561237.80000000051</v>
          </cell>
          <cell r="T28">
            <v>512141.68999999901</v>
          </cell>
          <cell r="U28">
            <v>274483.41999999946</v>
          </cell>
          <cell r="V28">
            <v>524032.50000000186</v>
          </cell>
          <cell r="W28">
            <v>400261.83999999799</v>
          </cell>
          <cell r="X28">
            <v>220504.35000000335</v>
          </cell>
          <cell r="Y28">
            <v>0</v>
          </cell>
          <cell r="Z28">
            <v>0</v>
          </cell>
          <cell r="AA28">
            <v>5523294.1500000004</v>
          </cell>
          <cell r="AC28">
            <v>4387744.2100000018</v>
          </cell>
          <cell r="AD28">
            <v>5095498.6000000006</v>
          </cell>
        </row>
        <row r="29">
          <cell r="C29">
            <v>0.62349874809378547</v>
          </cell>
          <cell r="D29">
            <v>0.50304734637280546</v>
          </cell>
          <cell r="E29">
            <v>0.67145795756347371</v>
          </cell>
          <cell r="F29">
            <v>0.57318732525880323</v>
          </cell>
          <cell r="G29">
            <v>0.58942070795488266</v>
          </cell>
          <cell r="H29">
            <v>7.7413223100734202E-2</v>
          </cell>
          <cell r="I29">
            <v>0.87335413506996573</v>
          </cell>
          <cell r="J29">
            <v>0.21216783514982687</v>
          </cell>
          <cell r="K29">
            <v>0.7205461829866936</v>
          </cell>
          <cell r="L29">
            <v>0.56358647490663771</v>
          </cell>
          <cell r="M29">
            <v>0.60517404449515488</v>
          </cell>
          <cell r="N29">
            <v>0.46460889560502855</v>
          </cell>
          <cell r="O29">
            <v>0.61158205153113043</v>
          </cell>
          <cell r="P29">
            <v>0.4962650116244583</v>
          </cell>
          <cell r="Q29">
            <v>0.55333738318400627</v>
          </cell>
          <cell r="R29">
            <v>0.38102606138120093</v>
          </cell>
          <cell r="S29">
            <v>0.57804204884101673</v>
          </cell>
          <cell r="T29">
            <v>0.48390233070192196</v>
          </cell>
          <cell r="U29">
            <v>0.56633911100145384</v>
          </cell>
          <cell r="V29">
            <v>0.57300395026730477</v>
          </cell>
          <cell r="W29">
            <v>0.45524126885869903</v>
          </cell>
          <cell r="X29">
            <v>0.47856793681517673</v>
          </cell>
          <cell r="Y29">
            <v>0</v>
          </cell>
          <cell r="Z29">
            <v>0</v>
          </cell>
          <cell r="AA29">
            <v>0.51561751400209288</v>
          </cell>
          <cell r="AC29">
            <v>0.51094838446350199</v>
          </cell>
          <cell r="AD29">
            <v>0.50678160601964617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139211.66000000003</v>
          </cell>
          <cell r="D31">
            <v>122824.72999999998</v>
          </cell>
          <cell r="E31">
            <v>150047.79000000004</v>
          </cell>
          <cell r="F31">
            <v>133296.40999999992</v>
          </cell>
          <cell r="G31">
            <v>129010.03000000003</v>
          </cell>
          <cell r="H31">
            <v>110139.51000000001</v>
          </cell>
          <cell r="I31">
            <v>108967.00999999989</v>
          </cell>
          <cell r="J31">
            <v>138070.78000000014</v>
          </cell>
          <cell r="K31">
            <v>121161.45999999985</v>
          </cell>
          <cell r="L31">
            <v>169288.68999999994</v>
          </cell>
          <cell r="M31">
            <v>144937.29999999981</v>
          </cell>
          <cell r="N31">
            <v>178170.1800000004</v>
          </cell>
          <cell r="O31">
            <v>164121.88000000003</v>
          </cell>
          <cell r="P31">
            <v>129264.67999999996</v>
          </cell>
          <cell r="Q31">
            <v>172416.31999999995</v>
          </cell>
          <cell r="R31">
            <v>157708.11000000004</v>
          </cell>
          <cell r="S31">
            <v>138601.50999999989</v>
          </cell>
          <cell r="T31">
            <v>138298.71999999997</v>
          </cell>
          <cell r="U31">
            <v>98732.760000000242</v>
          </cell>
          <cell r="V31">
            <v>200770.28999999992</v>
          </cell>
          <cell r="W31">
            <v>153787.99</v>
          </cell>
          <cell r="X31">
            <v>94686.659999999916</v>
          </cell>
          <cell r="AA31">
            <v>1771496.4</v>
          </cell>
          <cell r="AC31">
            <v>1448388.92</v>
          </cell>
          <cell r="AD31">
            <v>1322018.0699999998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22659.37</v>
          </cell>
          <cell r="D34">
            <v>22659.37</v>
          </cell>
          <cell r="E34">
            <v>22235.719999999994</v>
          </cell>
          <cell r="F34">
            <v>22774.73000000001</v>
          </cell>
          <cell r="G34">
            <v>22138.369999999995</v>
          </cell>
          <cell r="H34">
            <v>23798.720000000001</v>
          </cell>
          <cell r="I34">
            <v>22138.369999999995</v>
          </cell>
          <cell r="J34">
            <v>22646.420000000013</v>
          </cell>
          <cell r="K34">
            <v>24721.649999999994</v>
          </cell>
          <cell r="L34">
            <v>22996.880000000005</v>
          </cell>
          <cell r="M34">
            <v>24146.889999999985</v>
          </cell>
          <cell r="N34">
            <v>23568.890000000014</v>
          </cell>
          <cell r="O34">
            <v>23573.66</v>
          </cell>
          <cell r="P34">
            <v>23570.890000000003</v>
          </cell>
          <cell r="Q34">
            <v>23570.89</v>
          </cell>
          <cell r="R34">
            <v>23573.660000000003</v>
          </cell>
          <cell r="S34">
            <v>23570.89</v>
          </cell>
          <cell r="T34">
            <v>23573.659999999989</v>
          </cell>
          <cell r="U34">
            <v>32070.890000000014</v>
          </cell>
          <cell r="V34">
            <v>32669.039999999979</v>
          </cell>
          <cell r="W34">
            <v>28036.060000000027</v>
          </cell>
          <cell r="X34">
            <v>33491.06</v>
          </cell>
          <cell r="AA34">
            <v>315416.48000000004</v>
          </cell>
          <cell r="AC34">
            <v>267700.7</v>
          </cell>
          <cell r="AD34">
            <v>228769.6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3623.06</v>
          </cell>
          <cell r="D35">
            <v>5217.6200000000008</v>
          </cell>
          <cell r="E35">
            <v>2362.75</v>
          </cell>
          <cell r="F35">
            <v>5143.3500000000004</v>
          </cell>
          <cell r="G35">
            <v>6057.8700000000008</v>
          </cell>
          <cell r="H35">
            <v>6768.2599999999984</v>
          </cell>
          <cell r="I35">
            <v>2916.8899999999994</v>
          </cell>
          <cell r="J35">
            <v>1571.3299999999981</v>
          </cell>
          <cell r="K35">
            <v>2875.1900000000023</v>
          </cell>
          <cell r="L35">
            <v>7504</v>
          </cell>
          <cell r="M35">
            <v>6639.4700000000012</v>
          </cell>
          <cell r="N35">
            <v>1486.6500000000015</v>
          </cell>
          <cell r="O35">
            <v>4551.49</v>
          </cell>
          <cell r="P35">
            <v>6440.02</v>
          </cell>
          <cell r="Q35">
            <v>7317.5599999999995</v>
          </cell>
          <cell r="R35">
            <v>5012.2799999999988</v>
          </cell>
          <cell r="S35">
            <v>2020.9300000000003</v>
          </cell>
          <cell r="T35">
            <v>5723.2100000000028</v>
          </cell>
          <cell r="U35">
            <v>1431.7999999999993</v>
          </cell>
          <cell r="V35">
            <v>1854.7200000000012</v>
          </cell>
          <cell r="W35">
            <v>4619.8600000000006</v>
          </cell>
          <cell r="X35">
            <v>2754.2900000000009</v>
          </cell>
          <cell r="AA35">
            <v>49852.280000000006</v>
          </cell>
          <cell r="AC35">
            <v>41726.160000000003</v>
          </cell>
          <cell r="AD35">
            <v>44040.32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1369.94</v>
          </cell>
          <cell r="D37">
            <v>1369.94</v>
          </cell>
          <cell r="E37">
            <v>3143.8500000000004</v>
          </cell>
          <cell r="F37">
            <v>800.22999999999956</v>
          </cell>
          <cell r="G37">
            <v>2138.87</v>
          </cell>
          <cell r="H37">
            <v>1780.2899999999991</v>
          </cell>
          <cell r="I37">
            <v>1780.2899999999991</v>
          </cell>
          <cell r="J37">
            <v>1780.2900000000009</v>
          </cell>
          <cell r="K37">
            <v>1780.2900000000009</v>
          </cell>
          <cell r="L37">
            <v>1780.2899999999991</v>
          </cell>
          <cell r="M37">
            <v>1780.2900000000009</v>
          </cell>
          <cell r="N37">
            <v>1780.2900000000045</v>
          </cell>
          <cell r="O37">
            <v>1944.5300000000002</v>
          </cell>
          <cell r="P37">
            <v>1944.5300000000002</v>
          </cell>
          <cell r="Q37">
            <v>1944.5299999999997</v>
          </cell>
          <cell r="R37">
            <v>1944.5300000000007</v>
          </cell>
          <cell r="S37">
            <v>3113.4599999999991</v>
          </cell>
          <cell r="T37">
            <v>2755.26</v>
          </cell>
          <cell r="U37">
            <v>3549.6000000000022</v>
          </cell>
          <cell r="V37">
            <v>3549.5999999999985</v>
          </cell>
          <cell r="W37">
            <v>3410.5299999999988</v>
          </cell>
          <cell r="X37">
            <v>3369.369999999999</v>
          </cell>
          <cell r="AA37">
            <v>31086.520000000004</v>
          </cell>
          <cell r="AC37">
            <v>27525.94</v>
          </cell>
          <cell r="AD37">
            <v>17724.28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2463.4</v>
          </cell>
          <cell r="D38">
            <v>2244.7000000000003</v>
          </cell>
          <cell r="E38">
            <v>1138.1799999999994</v>
          </cell>
          <cell r="F38">
            <v>6488.7300000000005</v>
          </cell>
          <cell r="G38">
            <v>2544</v>
          </cell>
          <cell r="H38">
            <v>1466.869999999999</v>
          </cell>
          <cell r="I38">
            <v>3761.4500000000025</v>
          </cell>
          <cell r="J38">
            <v>3788.739999999998</v>
          </cell>
          <cell r="K38">
            <v>4382.3600000000006</v>
          </cell>
          <cell r="L38">
            <v>3220</v>
          </cell>
          <cell r="M38">
            <v>1221.8199999999997</v>
          </cell>
          <cell r="N38">
            <v>1260.5699999999997</v>
          </cell>
          <cell r="O38">
            <v>5631.54</v>
          </cell>
          <cell r="P38">
            <v>3845.0000000000009</v>
          </cell>
          <cell r="Q38">
            <v>1411.1399999999994</v>
          </cell>
          <cell r="R38">
            <v>3538.3999999999996</v>
          </cell>
          <cell r="S38">
            <v>1297.92</v>
          </cell>
          <cell r="T38">
            <v>7409.09</v>
          </cell>
          <cell r="U38">
            <v>4822.9500000000007</v>
          </cell>
          <cell r="V38">
            <v>4421</v>
          </cell>
          <cell r="W38">
            <v>8042.6399999999994</v>
          </cell>
          <cell r="X38">
            <v>7310.0999999999985</v>
          </cell>
          <cell r="AA38">
            <v>50212.17</v>
          </cell>
          <cell r="AC38">
            <v>47729.78</v>
          </cell>
          <cell r="AD38">
            <v>31498.43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27468.15</v>
          </cell>
          <cell r="D39">
            <v>21947.35</v>
          </cell>
          <cell r="E39">
            <v>30574.059999999998</v>
          </cell>
          <cell r="F39">
            <v>44588.08</v>
          </cell>
          <cell r="G39">
            <v>31890.739999999947</v>
          </cell>
          <cell r="H39">
            <v>40441.990000000049</v>
          </cell>
          <cell r="I39">
            <v>31670.079999999987</v>
          </cell>
          <cell r="J39">
            <v>44140.97</v>
          </cell>
          <cell r="K39">
            <v>34750.820000000007</v>
          </cell>
          <cell r="L39">
            <v>29778.160000000033</v>
          </cell>
          <cell r="M39">
            <v>24627.679999999993</v>
          </cell>
          <cell r="N39">
            <v>35297.960000000021</v>
          </cell>
          <cell r="O39">
            <v>33263.380000000005</v>
          </cell>
          <cell r="P39">
            <v>30711.439999999995</v>
          </cell>
          <cell r="Q39">
            <v>20050.389999999992</v>
          </cell>
          <cell r="R39">
            <v>32217.300000000003</v>
          </cell>
          <cell r="S39">
            <v>41317.470000000016</v>
          </cell>
          <cell r="T39">
            <v>10282.789999999979</v>
          </cell>
          <cell r="U39">
            <v>23298.899999999994</v>
          </cell>
          <cell r="V39">
            <v>16657.120000000024</v>
          </cell>
          <cell r="W39">
            <v>23690.78</v>
          </cell>
          <cell r="X39">
            <v>21834.489999999991</v>
          </cell>
          <cell r="AA39">
            <v>313249.70000000007</v>
          </cell>
          <cell r="AC39">
            <v>253324.06</v>
          </cell>
          <cell r="AD39">
            <v>337250.4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4982.51</v>
          </cell>
          <cell r="D40">
            <v>4570.76</v>
          </cell>
          <cell r="E40">
            <v>2956.6899999999987</v>
          </cell>
          <cell r="F40">
            <v>10917.059999999998</v>
          </cell>
          <cell r="G40">
            <v>3765.6900000000023</v>
          </cell>
          <cell r="H40">
            <v>4598.3500000000022</v>
          </cell>
          <cell r="I40">
            <v>4379.66</v>
          </cell>
          <cell r="J40">
            <v>3837.0999999999985</v>
          </cell>
          <cell r="K40">
            <v>5122.7500000000073</v>
          </cell>
          <cell r="L40">
            <v>6142.3399999999965</v>
          </cell>
          <cell r="M40">
            <v>2907.5899999999965</v>
          </cell>
          <cell r="N40">
            <v>1839.830000000009</v>
          </cell>
          <cell r="O40">
            <v>6837.9</v>
          </cell>
          <cell r="P40">
            <v>4356.8700000000008</v>
          </cell>
          <cell r="Q40">
            <v>5234.32</v>
          </cell>
          <cell r="R40">
            <v>2965.6499999999978</v>
          </cell>
          <cell r="S40">
            <v>2658.820000000007</v>
          </cell>
          <cell r="T40">
            <v>5605.3899999999958</v>
          </cell>
          <cell r="U40">
            <v>9346.5999999999949</v>
          </cell>
          <cell r="V40">
            <v>4188.3000000000029</v>
          </cell>
          <cell r="W40">
            <v>5251.1299999999974</v>
          </cell>
          <cell r="X40">
            <v>4707.9400000000023</v>
          </cell>
          <cell r="AA40">
            <v>55900.340000000004</v>
          </cell>
          <cell r="AC40">
            <v>51152.92</v>
          </cell>
          <cell r="AD40">
            <v>51272.91</v>
          </cell>
        </row>
        <row r="41">
          <cell r="B41" t="str">
            <v>Total Manufacturing Costs</v>
          </cell>
          <cell r="C41">
            <v>201778.09000000003</v>
          </cell>
          <cell r="D41">
            <v>180834.47</v>
          </cell>
          <cell r="E41">
            <v>212459.04000000004</v>
          </cell>
          <cell r="F41">
            <v>224008.58999999997</v>
          </cell>
          <cell r="G41">
            <v>197545.56999999995</v>
          </cell>
          <cell r="H41">
            <v>188993.99000000008</v>
          </cell>
          <cell r="I41">
            <v>175613.74999999991</v>
          </cell>
          <cell r="J41">
            <v>215835.63000000015</v>
          </cell>
          <cell r="K41">
            <v>194794.51999999984</v>
          </cell>
          <cell r="L41">
            <v>240710.36</v>
          </cell>
          <cell r="M41">
            <v>206261.0399999998</v>
          </cell>
          <cell r="N41">
            <v>243404.37000000046</v>
          </cell>
          <cell r="O41">
            <v>239924.38000000003</v>
          </cell>
          <cell r="P41">
            <v>200133.42999999996</v>
          </cell>
          <cell r="Q41">
            <v>231945.14999999994</v>
          </cell>
          <cell r="R41">
            <v>226959.93000000002</v>
          </cell>
          <cell r="S41">
            <v>212580.99999999994</v>
          </cell>
          <cell r="T41">
            <v>193648.11999999991</v>
          </cell>
          <cell r="U41">
            <v>173253.50000000026</v>
          </cell>
          <cell r="V41">
            <v>264110.06999999995</v>
          </cell>
          <cell r="W41">
            <v>226838.99000000002</v>
          </cell>
          <cell r="X41">
            <v>168153.90999999992</v>
          </cell>
          <cell r="Y41">
            <v>0</v>
          </cell>
          <cell r="Z41">
            <v>0</v>
          </cell>
          <cell r="AA41">
            <v>2587213.8899999997</v>
          </cell>
          <cell r="AC41">
            <v>2137548.48</v>
          </cell>
          <cell r="AD41">
            <v>2032574.01</v>
          </cell>
        </row>
        <row r="42">
          <cell r="C42">
            <v>0.23657126185817642</v>
          </cell>
          <cell r="D42">
            <v>0.15771623776346999</v>
          </cell>
          <cell r="E42">
            <v>0.22049620380226387</v>
          </cell>
          <cell r="F42">
            <v>0.18301043048374779</v>
          </cell>
          <cell r="G42">
            <v>0.17147288170428646</v>
          </cell>
          <cell r="H42">
            <v>0.15205840444918053</v>
          </cell>
          <cell r="I42">
            <v>0.33255891299926921</v>
          </cell>
          <cell r="J42">
            <v>0.19031782379789131</v>
          </cell>
          <cell r="K42">
            <v>0.21694761356257491</v>
          </cell>
          <cell r="L42">
            <v>0.26377643836788428</v>
          </cell>
          <cell r="M42">
            <v>0.19528431746927213</v>
          </cell>
          <cell r="N42">
            <v>0.22783443791426491</v>
          </cell>
          <cell r="O42">
            <v>0.34063825686807586</v>
          </cell>
          <cell r="P42">
            <v>0.19682006459084597</v>
          </cell>
          <cell r="Q42">
            <v>0.24919350453745251</v>
          </cell>
          <cell r="R42">
            <v>0.19447788378931744</v>
          </cell>
          <cell r="S42">
            <v>0.21894597403216967</v>
          </cell>
          <cell r="T42">
            <v>0.18297041313712539</v>
          </cell>
          <cell r="U42">
            <v>0.35747234994336174</v>
          </cell>
          <cell r="V42">
            <v>0.28879146506251774</v>
          </cell>
          <cell r="W42">
            <v>0.25799728906014691</v>
          </cell>
          <cell r="X42">
            <v>0.36495003285016214</v>
          </cell>
          <cell r="Y42">
            <v>0</v>
          </cell>
          <cell r="Z42">
            <v>0</v>
          </cell>
          <cell r="AA42">
            <v>0.24152485055562067</v>
          </cell>
          <cell r="AC42">
            <v>0.24891536295102623</v>
          </cell>
          <cell r="AD42">
            <v>0.2021531555600059</v>
          </cell>
        </row>
        <row r="43">
          <cell r="B43" t="str">
            <v>Contribution margin</v>
          </cell>
          <cell r="C43">
            <v>330021.02000000008</v>
          </cell>
          <cell r="D43">
            <v>395950.15000000014</v>
          </cell>
          <cell r="E43">
            <v>434524.04000000004</v>
          </cell>
          <cell r="F43">
            <v>477584.66999999934</v>
          </cell>
          <cell r="G43">
            <v>481497.36999999953</v>
          </cell>
          <cell r="H43">
            <v>-92776.789999998495</v>
          </cell>
          <cell r="I43">
            <v>285576.69999999797</v>
          </cell>
          <cell r="J43">
            <v>24779.660000002681</v>
          </cell>
          <cell r="K43">
            <v>452174.78999999695</v>
          </cell>
          <cell r="L43">
            <v>273592.98000000266</v>
          </cell>
          <cell r="M43">
            <v>432929.18999999878</v>
          </cell>
          <cell r="N43">
            <v>252955.34000000136</v>
          </cell>
          <cell r="O43">
            <v>190835.93999999992</v>
          </cell>
          <cell r="P43">
            <v>304485.9500000003</v>
          </cell>
          <cell r="Q43">
            <v>283092.04000000004</v>
          </cell>
          <cell r="R43">
            <v>217705.78999999948</v>
          </cell>
          <cell r="S43">
            <v>348656.80000000057</v>
          </cell>
          <cell r="T43">
            <v>318493.56999999913</v>
          </cell>
          <cell r="U43">
            <v>101229.9199999992</v>
          </cell>
          <cell r="V43">
            <v>259922.43000000191</v>
          </cell>
          <cell r="W43">
            <v>173422.84999999797</v>
          </cell>
          <cell r="X43">
            <v>52350.440000003437</v>
          </cell>
          <cell r="Y43">
            <v>0</v>
          </cell>
          <cell r="Z43">
            <v>0</v>
          </cell>
          <cell r="AA43">
            <v>2936080.2600000007</v>
          </cell>
          <cell r="AC43">
            <v>2250195.7300000018</v>
          </cell>
          <cell r="AD43">
            <v>3062924.5900000008</v>
          </cell>
        </row>
        <row r="44">
          <cell r="C44">
            <v>0.38692748623560907</v>
          </cell>
          <cell r="D44">
            <v>0.34533110860933552</v>
          </cell>
          <cell r="E44">
            <v>0.45096175376120989</v>
          </cell>
          <cell r="F44">
            <v>0.39017689477505541</v>
          </cell>
          <cell r="G44">
            <v>0.41794782625059618</v>
          </cell>
          <cell r="H44">
            <v>-7.4645181348446332E-2</v>
          </cell>
          <cell r="I44">
            <v>0.54079522207069652</v>
          </cell>
          <cell r="J44">
            <v>2.1850011351935556E-2</v>
          </cell>
          <cell r="K44">
            <v>0.50359856942411874</v>
          </cell>
          <cell r="L44">
            <v>0.29981003653875343</v>
          </cell>
          <cell r="M44">
            <v>0.40988972702588272</v>
          </cell>
          <cell r="N44">
            <v>0.23677445769076363</v>
          </cell>
          <cell r="O44">
            <v>0.27094379466305457</v>
          </cell>
          <cell r="P44">
            <v>0.29944494703361235</v>
          </cell>
          <cell r="Q44">
            <v>0.30414387864655379</v>
          </cell>
          <cell r="R44">
            <v>0.18654817759188347</v>
          </cell>
          <cell r="S44">
            <v>0.35909607480884709</v>
          </cell>
          <cell r="T44">
            <v>0.30093191756479659</v>
          </cell>
          <cell r="U44">
            <v>0.20886676105809215</v>
          </cell>
          <cell r="V44">
            <v>0.28421248520478709</v>
          </cell>
          <cell r="W44">
            <v>0.19724397979855213</v>
          </cell>
          <cell r="X44">
            <v>0.11361790396501457</v>
          </cell>
          <cell r="Y44">
            <v>0</v>
          </cell>
          <cell r="Z44">
            <v>0</v>
          </cell>
          <cell r="AA44">
            <v>0.27409266344647221</v>
          </cell>
          <cell r="AC44">
            <v>0.26203302151247576</v>
          </cell>
          <cell r="AD44">
            <v>0.30462845045964032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24974.74</v>
          </cell>
          <cell r="D46">
            <v>29106.349999999995</v>
          </cell>
          <cell r="E46">
            <v>29240.460000000006</v>
          </cell>
          <cell r="F46">
            <v>29479.47</v>
          </cell>
          <cell r="G46">
            <v>22555.529999999984</v>
          </cell>
          <cell r="H46">
            <v>19579.650000000023</v>
          </cell>
          <cell r="I46">
            <v>15460.089999999997</v>
          </cell>
          <cell r="J46">
            <v>29824.01999999999</v>
          </cell>
          <cell r="K46">
            <v>27661.610000000015</v>
          </cell>
          <cell r="L46">
            <v>17297.599999999977</v>
          </cell>
          <cell r="M46">
            <v>27328.570000000036</v>
          </cell>
          <cell r="N46">
            <v>19565.409999999974</v>
          </cell>
          <cell r="O46">
            <v>21709.89</v>
          </cell>
          <cell r="P46">
            <v>22823.340000000004</v>
          </cell>
          <cell r="Q46">
            <v>20447.809999999998</v>
          </cell>
          <cell r="R46">
            <v>19898.879999999997</v>
          </cell>
          <cell r="S46">
            <v>24672.660000000003</v>
          </cell>
          <cell r="T46">
            <v>18371.28</v>
          </cell>
          <cell r="U46">
            <v>21907.409999999989</v>
          </cell>
          <cell r="V46">
            <v>26226.03</v>
          </cell>
          <cell r="W46">
            <v>24463.840000000026</v>
          </cell>
          <cell r="X46">
            <v>21862.109999999986</v>
          </cell>
          <cell r="AA46">
            <v>269277.23</v>
          </cell>
          <cell r="AC46">
            <v>222383.25</v>
          </cell>
          <cell r="AD46">
            <v>245179.51999999999</v>
          </cell>
        </row>
        <row r="47">
          <cell r="A47" t="str">
            <v>Installation Labour</v>
          </cell>
          <cell r="B47" t="str">
            <v>Installation Labour</v>
          </cell>
          <cell r="C47">
            <v>54445.619999999995</v>
          </cell>
          <cell r="D47">
            <v>48992.869999999995</v>
          </cell>
          <cell r="E47">
            <v>54911.020000000019</v>
          </cell>
          <cell r="F47">
            <v>65613.26999999999</v>
          </cell>
          <cell r="G47">
            <v>62708.579999999987</v>
          </cell>
          <cell r="H47">
            <v>58547.47000000003</v>
          </cell>
          <cell r="I47">
            <v>68449.259999999951</v>
          </cell>
          <cell r="J47">
            <v>53531.849999999977</v>
          </cell>
          <cell r="K47">
            <v>48203.780000000086</v>
          </cell>
          <cell r="L47">
            <v>75091.840000000026</v>
          </cell>
          <cell r="M47">
            <v>63977.819999999949</v>
          </cell>
          <cell r="N47">
            <v>58300.150000000023</v>
          </cell>
          <cell r="O47">
            <v>62545.369999999995</v>
          </cell>
          <cell r="P47">
            <v>45435.850000000006</v>
          </cell>
          <cell r="Q47">
            <v>44089.619999999995</v>
          </cell>
          <cell r="R47">
            <v>65229.199999999983</v>
          </cell>
          <cell r="S47">
            <v>64178.039999999979</v>
          </cell>
          <cell r="T47">
            <v>47986.540000000037</v>
          </cell>
          <cell r="U47">
            <v>40530.69</v>
          </cell>
          <cell r="V47">
            <v>56898.270000000019</v>
          </cell>
          <cell r="W47">
            <v>61734.570000000007</v>
          </cell>
          <cell r="X47">
            <v>58465.339999999967</v>
          </cell>
          <cell r="AA47">
            <v>669371.45999999985</v>
          </cell>
          <cell r="AC47">
            <v>547093.49</v>
          </cell>
          <cell r="AD47">
            <v>590495.56000000006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1832.74</v>
          </cell>
          <cell r="D49">
            <v>1602.74</v>
          </cell>
          <cell r="E49">
            <v>361.59999999999991</v>
          </cell>
          <cell r="F49">
            <v>4542.3600000000006</v>
          </cell>
          <cell r="G49">
            <v>4140.8700000000008</v>
          </cell>
          <cell r="H49">
            <v>8921.6699999999983</v>
          </cell>
          <cell r="I49">
            <v>256.44000000000233</v>
          </cell>
          <cell r="J49">
            <v>710.98999999999796</v>
          </cell>
          <cell r="K49">
            <v>6066.9599999999991</v>
          </cell>
          <cell r="L49">
            <v>6249.8700000000063</v>
          </cell>
          <cell r="M49">
            <v>363.64999999999418</v>
          </cell>
          <cell r="N49">
            <v>266.58999999999651</v>
          </cell>
          <cell r="O49">
            <v>-156.81999999999994</v>
          </cell>
          <cell r="P49">
            <v>-449.46000000000004</v>
          </cell>
          <cell r="Q49">
            <v>-219.97000000000003</v>
          </cell>
          <cell r="R49">
            <v>528.06999999999994</v>
          </cell>
          <cell r="S49">
            <v>2837.5699999999997</v>
          </cell>
          <cell r="T49">
            <v>963.07000000000016</v>
          </cell>
          <cell r="U49">
            <v>6338.1699999999992</v>
          </cell>
          <cell r="V49">
            <v>3723.6499999999996</v>
          </cell>
          <cell r="W49">
            <v>5310.1100000000006</v>
          </cell>
          <cell r="X49">
            <v>11103.600000000002</v>
          </cell>
          <cell r="AA49">
            <v>30608.229999999992</v>
          </cell>
          <cell r="AC49">
            <v>29977.99</v>
          </cell>
          <cell r="AD49">
            <v>34686.240000000005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1777</v>
          </cell>
          <cell r="E50">
            <v>0</v>
          </cell>
          <cell r="F50">
            <v>0</v>
          </cell>
          <cell r="G50">
            <v>3.999999999996362E-2</v>
          </cell>
          <cell r="H50">
            <v>0</v>
          </cell>
          <cell r="I50">
            <v>0</v>
          </cell>
          <cell r="J50">
            <v>-9.9999999999909051E-3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-1599.22</v>
          </cell>
          <cell r="Q50">
            <v>0</v>
          </cell>
          <cell r="R50">
            <v>-0.23000000000001819</v>
          </cell>
          <cell r="S50">
            <v>1459.3700000000001</v>
          </cell>
          <cell r="T50">
            <v>1285.29</v>
          </cell>
          <cell r="U50">
            <v>0</v>
          </cell>
          <cell r="V50">
            <v>-199.11999999999989</v>
          </cell>
          <cell r="W50">
            <v>-5.999999999994543E-2</v>
          </cell>
          <cell r="X50">
            <v>-1.0000000000218279E-2</v>
          </cell>
          <cell r="AA50">
            <v>946.02</v>
          </cell>
          <cell r="AC50">
            <v>946.02</v>
          </cell>
          <cell r="AD50">
            <v>1777.03</v>
          </cell>
        </row>
        <row r="51">
          <cell r="A51" t="str">
            <v>Sales Motor</v>
          </cell>
          <cell r="B51" t="str">
            <v>Motor Vehicle Expenses</v>
          </cell>
          <cell r="C51">
            <v>12585.53</v>
          </cell>
          <cell r="D51">
            <v>13451.109999999999</v>
          </cell>
          <cell r="E51">
            <v>16082.759999999995</v>
          </cell>
          <cell r="F51">
            <v>12691.240000000005</v>
          </cell>
          <cell r="G51">
            <v>10333.999999999993</v>
          </cell>
          <cell r="H51">
            <v>11548.389999999992</v>
          </cell>
          <cell r="I51">
            <v>8302.5200000000186</v>
          </cell>
          <cell r="J51">
            <v>13273.569999999992</v>
          </cell>
          <cell r="K51">
            <v>11993.060000000012</v>
          </cell>
          <cell r="L51">
            <v>16213.179999999993</v>
          </cell>
          <cell r="M51">
            <v>16316.85000000002</v>
          </cell>
          <cell r="N51">
            <v>14212.399999999994</v>
          </cell>
          <cell r="O51">
            <v>19244.780000000002</v>
          </cell>
          <cell r="P51">
            <v>14672.659999999993</v>
          </cell>
          <cell r="Q51">
            <v>15415.489999999991</v>
          </cell>
          <cell r="R51">
            <v>15587.390000000014</v>
          </cell>
          <cell r="S51">
            <v>11574.32</v>
          </cell>
          <cell r="T51">
            <v>9485.6900000000023</v>
          </cell>
          <cell r="U51">
            <v>12866.080000000016</v>
          </cell>
          <cell r="V51">
            <v>13394.609999999971</v>
          </cell>
          <cell r="W51">
            <v>13134.669999999998</v>
          </cell>
          <cell r="X51">
            <v>11118.89</v>
          </cell>
          <cell r="AA51">
            <v>167023.83000000002</v>
          </cell>
          <cell r="AC51">
            <v>136494.57999999999</v>
          </cell>
          <cell r="AD51">
            <v>126475.36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1200</v>
          </cell>
          <cell r="D53">
            <v>1368.7199999999998</v>
          </cell>
          <cell r="E53">
            <v>1438.6200000000003</v>
          </cell>
          <cell r="F53">
            <v>1491.3899999999994</v>
          </cell>
          <cell r="G53">
            <v>2629.7300000000005</v>
          </cell>
          <cell r="H53">
            <v>811.16000000000076</v>
          </cell>
          <cell r="I53">
            <v>1353.08</v>
          </cell>
          <cell r="J53">
            <v>1703.5900000000001</v>
          </cell>
          <cell r="K53">
            <v>2208.3099999999995</v>
          </cell>
          <cell r="L53">
            <v>1392.0299999999988</v>
          </cell>
          <cell r="M53">
            <v>1364.6600000000017</v>
          </cell>
          <cell r="N53">
            <v>1285.2700000000004</v>
          </cell>
          <cell r="O53">
            <v>1752.16</v>
          </cell>
          <cell r="P53">
            <v>1386.47</v>
          </cell>
          <cell r="Q53">
            <v>3818.7</v>
          </cell>
          <cell r="R53">
            <v>1468.5100000000002</v>
          </cell>
          <cell r="S53">
            <v>1705.3500000000004</v>
          </cell>
          <cell r="T53">
            <v>1725.4099999999999</v>
          </cell>
          <cell r="U53">
            <v>1778.4899999999998</v>
          </cell>
          <cell r="V53">
            <v>1932.5499999999993</v>
          </cell>
          <cell r="W53">
            <v>1844.3100000000013</v>
          </cell>
          <cell r="X53">
            <v>2372.1899999999987</v>
          </cell>
          <cell r="AA53">
            <v>22434.07</v>
          </cell>
          <cell r="AC53">
            <v>19784.14</v>
          </cell>
          <cell r="AD53">
            <v>15596.63</v>
          </cell>
        </row>
        <row r="54">
          <cell r="A54" t="str">
            <v>Sales Freight</v>
          </cell>
          <cell r="B54" t="str">
            <v>Freight - Outwards</v>
          </cell>
          <cell r="C54">
            <v>11673.289999999999</v>
          </cell>
          <cell r="D54">
            <v>17625.82</v>
          </cell>
          <cell r="E54">
            <v>9695.8499999999985</v>
          </cell>
          <cell r="F54">
            <v>22852.6</v>
          </cell>
          <cell r="G54">
            <v>21828.23000000001</v>
          </cell>
          <cell r="H54">
            <v>23907.809999999998</v>
          </cell>
          <cell r="I54">
            <v>6267.7200000000012</v>
          </cell>
          <cell r="J54">
            <v>15689.369999999995</v>
          </cell>
          <cell r="K54">
            <v>9733.2799999999988</v>
          </cell>
          <cell r="L54">
            <v>13050.079999999987</v>
          </cell>
          <cell r="M54">
            <v>20538.510000000009</v>
          </cell>
          <cell r="N54">
            <v>15882.779999999999</v>
          </cell>
          <cell r="O54">
            <v>10444.529999999999</v>
          </cell>
          <cell r="P54">
            <v>11075.809999999998</v>
          </cell>
          <cell r="Q54">
            <v>16924.460000000006</v>
          </cell>
          <cell r="R54">
            <v>12105.720000000001</v>
          </cell>
          <cell r="S54">
            <v>14525.160000000003</v>
          </cell>
          <cell r="T54">
            <v>14770.959999999992</v>
          </cell>
          <cell r="U54">
            <v>4215.0600000000122</v>
          </cell>
          <cell r="V54">
            <v>6852.539999999979</v>
          </cell>
          <cell r="W54">
            <v>8132.2800000000134</v>
          </cell>
          <cell r="X54">
            <v>4847.1399999999994</v>
          </cell>
          <cell r="AA54">
            <v>140314.95000000001</v>
          </cell>
          <cell r="AC54">
            <v>103893.66</v>
          </cell>
          <cell r="AD54">
            <v>152324.04999999999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2275.7799999999997</v>
          </cell>
          <cell r="D57">
            <v>1070.3100000000004</v>
          </cell>
          <cell r="E57">
            <v>3630.88</v>
          </cell>
          <cell r="F57">
            <v>3405.7799999999979</v>
          </cell>
          <cell r="G57">
            <v>1323.1800000000003</v>
          </cell>
          <cell r="H57">
            <v>2311.0400000000009</v>
          </cell>
          <cell r="I57">
            <v>501.15999999999985</v>
          </cell>
          <cell r="J57">
            <v>2132.2300000000014</v>
          </cell>
          <cell r="K57">
            <v>4979.7199999999975</v>
          </cell>
          <cell r="L57">
            <v>1987.3500000000022</v>
          </cell>
          <cell r="M57">
            <v>1181.2599999999984</v>
          </cell>
          <cell r="N57">
            <v>2601.7700000000041</v>
          </cell>
          <cell r="O57">
            <v>3117.16</v>
          </cell>
          <cell r="P57">
            <v>3340.9699999999993</v>
          </cell>
          <cell r="Q57">
            <v>1150.5700000000006</v>
          </cell>
          <cell r="R57">
            <v>3794.4399999999996</v>
          </cell>
          <cell r="S57">
            <v>2461.2200000000012</v>
          </cell>
          <cell r="T57">
            <v>2123.9899999999998</v>
          </cell>
          <cell r="U57">
            <v>1609.2199999999993</v>
          </cell>
          <cell r="V57">
            <v>5482.880000000001</v>
          </cell>
          <cell r="W57">
            <v>598.63999999999942</v>
          </cell>
          <cell r="X57">
            <v>273.15999999999985</v>
          </cell>
          <cell r="AA57">
            <v>27735.280000000006</v>
          </cell>
          <cell r="AC57">
            <v>23952.25</v>
          </cell>
          <cell r="AD57">
            <v>23617.43</v>
          </cell>
        </row>
        <row r="58">
          <cell r="B58" t="str">
            <v>Total Selling Expenses</v>
          </cell>
          <cell r="C58">
            <v>108987.7</v>
          </cell>
          <cell r="D58">
            <v>114994.91999999998</v>
          </cell>
          <cell r="E58">
            <v>115361.19000000003</v>
          </cell>
          <cell r="F58">
            <v>140076.10999999999</v>
          </cell>
          <cell r="G58">
            <v>125520.15999999997</v>
          </cell>
          <cell r="H58">
            <v>125627.19000000006</v>
          </cell>
          <cell r="I58">
            <v>100590.26999999997</v>
          </cell>
          <cell r="J58">
            <v>116865.60999999994</v>
          </cell>
          <cell r="K58">
            <v>110846.7200000001</v>
          </cell>
          <cell r="L58">
            <v>131281.94999999998</v>
          </cell>
          <cell r="M58">
            <v>131071.32</v>
          </cell>
          <cell r="N58">
            <v>112114.37</v>
          </cell>
          <cell r="O58">
            <v>118657.06999999999</v>
          </cell>
          <cell r="P58">
            <v>96686.419999999984</v>
          </cell>
          <cell r="Q58">
            <v>101626.68</v>
          </cell>
          <cell r="R58">
            <v>118611.98000000001</v>
          </cell>
          <cell r="S58">
            <v>123413.69</v>
          </cell>
          <cell r="T58">
            <v>96712.23000000004</v>
          </cell>
          <cell r="U58">
            <v>89245.120000000024</v>
          </cell>
          <cell r="V58">
            <v>114311.40999999997</v>
          </cell>
          <cell r="W58">
            <v>115218.36000000004</v>
          </cell>
          <cell r="X58">
            <v>110042.41999999997</v>
          </cell>
          <cell r="Y58">
            <v>0</v>
          </cell>
          <cell r="Z58">
            <v>0</v>
          </cell>
          <cell r="AA58">
            <v>1327711.0699999998</v>
          </cell>
          <cell r="AC58">
            <v>1084525.3799999999</v>
          </cell>
          <cell r="AD58">
            <v>1190151.82</v>
          </cell>
        </row>
        <row r="59">
          <cell r="C59">
            <v>0.12778076012128159</v>
          </cell>
          <cell r="D59">
            <v>0.10029374457375968</v>
          </cell>
          <cell r="E59">
            <v>0.11972521602804798</v>
          </cell>
          <cell r="F59">
            <v>0.11443931320485885</v>
          </cell>
          <cell r="G59">
            <v>0.10895361281542841</v>
          </cell>
          <cell r="H59">
            <v>0.10107554249124033</v>
          </cell>
          <cell r="I59">
            <v>0.19048731007397204</v>
          </cell>
          <cell r="J59">
            <v>0.10304882735076251</v>
          </cell>
          <cell r="K59">
            <v>0.12345281261115038</v>
          </cell>
          <cell r="L59">
            <v>0.14386204728783034</v>
          </cell>
          <cell r="M59">
            <v>0.12409601573809859</v>
          </cell>
          <cell r="N59">
            <v>0.10494271105757828</v>
          </cell>
          <cell r="O59">
            <v>0.16846615375174984</v>
          </cell>
          <cell r="P59">
            <v>9.5085700722051594E-2</v>
          </cell>
          <cell r="Q59">
            <v>0.10918404003578536</v>
          </cell>
          <cell r="R59">
            <v>0.10163647328610316</v>
          </cell>
          <cell r="S59">
            <v>0.12710886940015451</v>
          </cell>
          <cell r="T59">
            <v>9.1379542845614559E-2</v>
          </cell>
          <cell r="U59">
            <v>0.184138633663258</v>
          </cell>
          <cell r="V59">
            <v>0.12499394501414557</v>
          </cell>
          <cell r="W59">
            <v>0.1310445992109032</v>
          </cell>
          <cell r="X59">
            <v>0.23882873014318456</v>
          </cell>
          <cell r="Y59">
            <v>0</v>
          </cell>
          <cell r="Z59">
            <v>0</v>
          </cell>
          <cell r="AA59">
            <v>0.12394615652082527</v>
          </cell>
          <cell r="AC59">
            <v>0.12629188583002318</v>
          </cell>
          <cell r="AD59">
            <v>0.11836860297573329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69799.719999999987</v>
          </cell>
          <cell r="D61">
            <v>67852.990000000005</v>
          </cell>
          <cell r="E61">
            <v>73670.139999999985</v>
          </cell>
          <cell r="F61">
            <v>66575.920000000042</v>
          </cell>
          <cell r="G61">
            <v>77502.239999999991</v>
          </cell>
          <cell r="H61">
            <v>81064.210000000079</v>
          </cell>
          <cell r="I61">
            <v>58434.399999999849</v>
          </cell>
          <cell r="J61">
            <v>87960.220000000147</v>
          </cell>
          <cell r="K61">
            <v>83133.279999999795</v>
          </cell>
          <cell r="L61">
            <v>44958.940000000061</v>
          </cell>
          <cell r="M61">
            <v>55846.070000000065</v>
          </cell>
          <cell r="N61">
            <v>51947.20000000007</v>
          </cell>
          <cell r="O61">
            <v>66387.799999999988</v>
          </cell>
          <cell r="P61">
            <v>55977.840000000026</v>
          </cell>
          <cell r="Q61">
            <v>60319.02999999997</v>
          </cell>
          <cell r="R61">
            <v>59732.430000000051</v>
          </cell>
          <cell r="S61">
            <v>54670.97000000003</v>
          </cell>
          <cell r="T61">
            <v>59174.929999999818</v>
          </cell>
          <cell r="U61">
            <v>61957.820000000007</v>
          </cell>
          <cell r="V61">
            <v>61858.720000000088</v>
          </cell>
          <cell r="W61">
            <v>64271.239999999932</v>
          </cell>
          <cell r="X61">
            <v>61582.109999999986</v>
          </cell>
          <cell r="AA61">
            <v>713726.16</v>
          </cell>
          <cell r="AC61">
            <v>605932.8899999999</v>
          </cell>
          <cell r="AD61">
            <v>710952.05999999994</v>
          </cell>
        </row>
        <row r="62">
          <cell r="A62" t="str">
            <v>Admin Telephone</v>
          </cell>
          <cell r="B62" t="str">
            <v>Telephone</v>
          </cell>
          <cell r="C62">
            <v>2087.84</v>
          </cell>
          <cell r="D62">
            <v>2099.6000000000004</v>
          </cell>
          <cell r="E62">
            <v>1982.869999999999</v>
          </cell>
          <cell r="F62">
            <v>883.01000000000022</v>
          </cell>
          <cell r="G62">
            <v>159.85000000000036</v>
          </cell>
          <cell r="H62">
            <v>952.89999999999964</v>
          </cell>
          <cell r="I62">
            <v>4519.2700000000004</v>
          </cell>
          <cell r="J62">
            <v>986.13000000000102</v>
          </cell>
          <cell r="K62">
            <v>2487.6399999999976</v>
          </cell>
          <cell r="L62">
            <v>943.98000000000138</v>
          </cell>
          <cell r="M62">
            <v>-321.86000000000058</v>
          </cell>
          <cell r="N62">
            <v>1301.1000000000022</v>
          </cell>
          <cell r="O62">
            <v>782.94</v>
          </cell>
          <cell r="P62">
            <v>1038.96</v>
          </cell>
          <cell r="Q62">
            <v>3456.3399999999997</v>
          </cell>
          <cell r="R62">
            <v>1262.9400000000005</v>
          </cell>
          <cell r="S62">
            <v>2535.869999999999</v>
          </cell>
          <cell r="T62">
            <v>1518.0700000000015</v>
          </cell>
          <cell r="U62">
            <v>-1016.1600000000017</v>
          </cell>
          <cell r="V62">
            <v>1198.1900000000005</v>
          </cell>
          <cell r="W62">
            <v>1263.5900000000001</v>
          </cell>
          <cell r="X62">
            <v>1128.4899999999998</v>
          </cell>
          <cell r="AA62">
            <v>14148.470000000001</v>
          </cell>
          <cell r="AC62">
            <v>13169.23</v>
          </cell>
          <cell r="AD62">
            <v>17103.09</v>
          </cell>
        </row>
        <row r="63">
          <cell r="A63" t="str">
            <v>Admin Other</v>
          </cell>
          <cell r="B63" t="str">
            <v>Other Admin Expenses</v>
          </cell>
          <cell r="C63">
            <v>6772.64</v>
          </cell>
          <cell r="D63">
            <v>13109.199999999997</v>
          </cell>
          <cell r="E63">
            <v>3499.2800000000061</v>
          </cell>
          <cell r="F63">
            <v>15024.840000000004</v>
          </cell>
          <cell r="G63">
            <v>16540.22</v>
          </cell>
          <cell r="H63">
            <v>15789.630000000005</v>
          </cell>
          <cell r="I63">
            <v>12194.590000000011</v>
          </cell>
          <cell r="J63">
            <v>16018.779999999984</v>
          </cell>
          <cell r="K63">
            <v>18691.5</v>
          </cell>
          <cell r="L63">
            <v>14632.769999999975</v>
          </cell>
          <cell r="M63">
            <v>18770.00999999998</v>
          </cell>
          <cell r="N63">
            <v>19416.160000000062</v>
          </cell>
          <cell r="O63">
            <v>11141.960000000001</v>
          </cell>
          <cell r="P63">
            <v>13159.939999999997</v>
          </cell>
          <cell r="Q63">
            <v>10961.969999999998</v>
          </cell>
          <cell r="R63">
            <v>12772.57</v>
          </cell>
          <cell r="S63">
            <v>18949.570000000014</v>
          </cell>
          <cell r="T63">
            <v>20927.750000000015</v>
          </cell>
          <cell r="U63">
            <v>18251.009999999966</v>
          </cell>
          <cell r="V63">
            <v>28334.900000000023</v>
          </cell>
          <cell r="W63">
            <v>32102.23000000001</v>
          </cell>
          <cell r="X63">
            <v>17118.590000000026</v>
          </cell>
          <cell r="AA63">
            <v>221906.66000000009</v>
          </cell>
          <cell r="AC63">
            <v>183720.49000000005</v>
          </cell>
          <cell r="AD63">
            <v>132273.44999999998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-7523.29</v>
          </cell>
          <cell r="D64">
            <v>-1962.62</v>
          </cell>
          <cell r="E64">
            <v>-3635.7000000000007</v>
          </cell>
          <cell r="F64">
            <v>-3545.8999999999978</v>
          </cell>
          <cell r="G64">
            <v>-4369.3000000000029</v>
          </cell>
          <cell r="H64">
            <v>-2393.3799999999974</v>
          </cell>
          <cell r="I64">
            <v>-1413.3900000000031</v>
          </cell>
          <cell r="J64">
            <v>-8213.9199999999983</v>
          </cell>
          <cell r="K64">
            <v>-2025.6500000000015</v>
          </cell>
          <cell r="L64">
            <v>-2012.8899999999994</v>
          </cell>
          <cell r="M64">
            <v>-2600.4000000000015</v>
          </cell>
          <cell r="N64">
            <v>-2906.1399999999994</v>
          </cell>
          <cell r="O64">
            <v>-3783.46</v>
          </cell>
          <cell r="P64">
            <v>-4633.7499999999991</v>
          </cell>
          <cell r="Q64">
            <v>-6329.68</v>
          </cell>
          <cell r="R64">
            <v>-2597.9799999999996</v>
          </cell>
          <cell r="S64">
            <v>-2880.9000000000015</v>
          </cell>
          <cell r="T64">
            <v>-733.54000000000087</v>
          </cell>
          <cell r="U64">
            <v>-948.89999999999782</v>
          </cell>
          <cell r="V64">
            <v>-2354.5</v>
          </cell>
          <cell r="W64">
            <v>-1335.2999999999993</v>
          </cell>
          <cell r="X64">
            <v>-1612</v>
          </cell>
          <cell r="AA64">
            <v>-32716.55</v>
          </cell>
          <cell r="AC64">
            <v>-27210.01</v>
          </cell>
          <cell r="AD64">
            <v>-37096.04</v>
          </cell>
        </row>
        <row r="65">
          <cell r="B65" t="str">
            <v>Total Administrative expenses</v>
          </cell>
          <cell r="C65">
            <v>71136.909999999989</v>
          </cell>
          <cell r="D65">
            <v>81099.170000000013</v>
          </cell>
          <cell r="E65">
            <v>75516.589999999982</v>
          </cell>
          <cell r="F65">
            <v>78937.870000000054</v>
          </cell>
          <cell r="G65">
            <v>89833.01</v>
          </cell>
          <cell r="H65">
            <v>95413.360000000073</v>
          </cell>
          <cell r="I65">
            <v>73734.869999999864</v>
          </cell>
          <cell r="J65">
            <v>96751.210000000137</v>
          </cell>
          <cell r="K65">
            <v>102286.76999999979</v>
          </cell>
          <cell r="L65">
            <v>58522.800000000039</v>
          </cell>
          <cell r="M65">
            <v>71693.820000000036</v>
          </cell>
          <cell r="N65">
            <v>69758.320000000138</v>
          </cell>
          <cell r="O65">
            <v>74529.239999999991</v>
          </cell>
          <cell r="P65">
            <v>65542.99000000002</v>
          </cell>
          <cell r="Q65">
            <v>68407.659999999974</v>
          </cell>
          <cell r="R65">
            <v>71169.960000000065</v>
          </cell>
          <cell r="S65">
            <v>73275.510000000038</v>
          </cell>
          <cell r="T65">
            <v>80887.209999999817</v>
          </cell>
          <cell r="U65">
            <v>78243.769999999975</v>
          </cell>
          <cell r="V65">
            <v>89037.310000000114</v>
          </cell>
          <cell r="W65">
            <v>96301.759999999937</v>
          </cell>
          <cell r="X65">
            <v>78217.19</v>
          </cell>
          <cell r="Y65">
            <v>0</v>
          </cell>
          <cell r="Z65">
            <v>0</v>
          </cell>
          <cell r="AA65">
            <v>917064.74</v>
          </cell>
          <cell r="AC65">
            <v>775612.59999999986</v>
          </cell>
          <cell r="AD65">
            <v>823232.55999999982</v>
          </cell>
        </row>
        <row r="66">
          <cell r="C66">
            <v>8.3403250389532002E-2</v>
          </cell>
          <cell r="D66">
            <v>7.0731293531261341E-2</v>
          </cell>
          <cell r="E66">
            <v>7.8373325131714772E-2</v>
          </cell>
          <cell r="F66">
            <v>6.4490623195164673E-2</v>
          </cell>
          <cell r="G66">
            <v>7.7976565593801908E-2</v>
          </cell>
          <cell r="H66">
            <v>7.6766479636390925E-2</v>
          </cell>
          <cell r="I66">
            <v>0.13963136837145379</v>
          </cell>
          <cell r="J66">
            <v>8.5312511826767398E-2</v>
          </cell>
          <cell r="K66">
            <v>0.11391937848417888</v>
          </cell>
          <cell r="L66">
            <v>6.413074928439319E-2</v>
          </cell>
          <cell r="M66">
            <v>6.7878445223901088E-2</v>
          </cell>
          <cell r="N66">
            <v>6.5296065255703611E-2</v>
          </cell>
          <cell r="O66">
            <v>0.10581463375794685</v>
          </cell>
          <cell r="P66">
            <v>6.4457874555376271E-2</v>
          </cell>
          <cell r="Q66">
            <v>7.3494722923098443E-2</v>
          </cell>
          <cell r="R66">
            <v>6.0984259248627638E-2</v>
          </cell>
          <cell r="S66">
            <v>7.5469481795898977E-2</v>
          </cell>
          <cell r="T66">
            <v>7.642711032366023E-2</v>
          </cell>
          <cell r="U66">
            <v>0.16143964959050094</v>
          </cell>
          <cell r="V66">
            <v>9.7357950797277812E-2</v>
          </cell>
          <cell r="W66">
            <v>0.10952964043668539</v>
          </cell>
          <cell r="X66">
            <v>0.16975737322996168</v>
          </cell>
          <cell r="Y66">
            <v>0</v>
          </cell>
          <cell r="Z66">
            <v>0</v>
          </cell>
          <cell r="AA66">
            <v>8.5610982970692528E-2</v>
          </cell>
          <cell r="AC66">
            <v>9.0319304401642903E-2</v>
          </cell>
          <cell r="AD66">
            <v>8.1876014819131648E-2</v>
          </cell>
        </row>
        <row r="68">
          <cell r="B68" t="str">
            <v>EBITDA</v>
          </cell>
          <cell r="C68">
            <v>149896.41000000009</v>
          </cell>
          <cell r="D68">
            <v>199856.06000000014</v>
          </cell>
          <cell r="E68">
            <v>243646.26</v>
          </cell>
          <cell r="F68">
            <v>258570.6899999993</v>
          </cell>
          <cell r="G68">
            <v>266144.19999999955</v>
          </cell>
          <cell r="H68">
            <v>-313817.33999999863</v>
          </cell>
          <cell r="I68">
            <v>111251.55999999815</v>
          </cell>
          <cell r="J68">
            <v>-188837.15999999741</v>
          </cell>
          <cell r="K68">
            <v>239041.29999999708</v>
          </cell>
          <cell r="L68">
            <v>83788.23000000263</v>
          </cell>
          <cell r="M68">
            <v>230164.04999999874</v>
          </cell>
          <cell r="N68">
            <v>71082.650000001231</v>
          </cell>
          <cell r="O68">
            <v>-2350.3700000000681</v>
          </cell>
          <cell r="P68">
            <v>142256.5400000003</v>
          </cell>
          <cell r="Q68">
            <v>113057.70000000007</v>
          </cell>
          <cell r="R68">
            <v>27923.849999999409</v>
          </cell>
          <cell r="S68">
            <v>151967.60000000053</v>
          </cell>
          <cell r="T68">
            <v>140894.12999999928</v>
          </cell>
          <cell r="U68">
            <v>-66258.970000000802</v>
          </cell>
          <cell r="V68">
            <v>56573.710000001825</v>
          </cell>
          <cell r="W68">
            <v>-38097.270000002012</v>
          </cell>
          <cell r="X68">
            <v>-135909.16999999655</v>
          </cell>
          <cell r="Y68">
            <v>0</v>
          </cell>
          <cell r="Z68">
            <v>0</v>
          </cell>
          <cell r="AA68">
            <v>691304.45000000088</v>
          </cell>
          <cell r="AC68">
            <v>390057.7500000021</v>
          </cell>
          <cell r="AD68">
            <v>1049540.2100000009</v>
          </cell>
        </row>
        <row r="69">
          <cell r="C69">
            <v>0.17574347572479546</v>
          </cell>
          <cell r="D69">
            <v>0.17430607050431449</v>
          </cell>
          <cell r="E69">
            <v>0.25286321260144712</v>
          </cell>
          <cell r="F69">
            <v>0.21124695837503188</v>
          </cell>
          <cell r="G69">
            <v>0.23101764784136586</v>
          </cell>
          <cell r="H69">
            <v>-0.25248720347607756</v>
          </cell>
          <cell r="I69">
            <v>0.21067654362527072</v>
          </cell>
          <cell r="J69">
            <v>-0.16651132782559439</v>
          </cell>
          <cell r="K69">
            <v>0.26622637832878948</v>
          </cell>
          <cell r="L69">
            <v>9.181723996652992E-2</v>
          </cell>
          <cell r="M69">
            <v>0.21791526606388303</v>
          </cell>
          <cell r="N69">
            <v>6.653568137748174E-2</v>
          </cell>
          <cell r="O69">
            <v>-3.3369928466421067E-3</v>
          </cell>
          <cell r="P69">
            <v>0.1399013717561845</v>
          </cell>
          <cell r="Q69">
            <v>0.12146511568767</v>
          </cell>
          <cell r="R69">
            <v>2.392744505715267E-2</v>
          </cell>
          <cell r="S69">
            <v>0.15651772361279356</v>
          </cell>
          <cell r="T69">
            <v>0.1331252643955218</v>
          </cell>
          <cell r="U69">
            <v>-0.13671152219566679</v>
          </cell>
          <cell r="V69">
            <v>6.1860589393363682E-2</v>
          </cell>
          <cell r="W69">
            <v>-4.3330259849036448E-2</v>
          </cell>
          <cell r="X69">
            <v>-0.29496819940813174</v>
          </cell>
          <cell r="Y69">
            <v>0</v>
          </cell>
          <cell r="Z69">
            <v>0</v>
          </cell>
          <cell r="AA69">
            <v>6.4535523954954405E-2</v>
          </cell>
          <cell r="AC69">
            <v>4.5421831280809677E-2</v>
          </cell>
          <cell r="AD69">
            <v>0.10438383266477536</v>
          </cell>
        </row>
        <row r="71">
          <cell r="A71" t="str">
            <v>Depreciation</v>
          </cell>
          <cell r="B71" t="str">
            <v>Depreciation</v>
          </cell>
          <cell r="C71">
            <v>8194.17</v>
          </cell>
          <cell r="D71">
            <v>8194.17</v>
          </cell>
          <cell r="E71">
            <v>8233.6499999999942</v>
          </cell>
          <cell r="F71">
            <v>8207.3300000000054</v>
          </cell>
          <cell r="G71">
            <v>8207.3300000000017</v>
          </cell>
          <cell r="H71">
            <v>8207.3299999999872</v>
          </cell>
          <cell r="I71">
            <v>8207.3300000000163</v>
          </cell>
          <cell r="J71">
            <v>8207.3299999999945</v>
          </cell>
          <cell r="K71">
            <v>8207.3299999999872</v>
          </cell>
          <cell r="L71">
            <v>7197.3300000000163</v>
          </cell>
          <cell r="M71">
            <v>8038.9099999999889</v>
          </cell>
          <cell r="N71">
            <v>8410.8600000000151</v>
          </cell>
          <cell r="O71">
            <v>6180.79</v>
          </cell>
          <cell r="P71">
            <v>6180.79</v>
          </cell>
          <cell r="Q71">
            <v>6744.1299999999992</v>
          </cell>
          <cell r="R71">
            <v>6744.130000000001</v>
          </cell>
          <cell r="S71">
            <v>6744.130000000001</v>
          </cell>
          <cell r="T71">
            <v>5942.510000000002</v>
          </cell>
          <cell r="U71">
            <v>12688.339999999989</v>
          </cell>
          <cell r="V71">
            <v>13025.739999999998</v>
          </cell>
          <cell r="W71">
            <v>13074.430000000015</v>
          </cell>
          <cell r="X71">
            <v>13074.429999999993</v>
          </cell>
          <cell r="AA71">
            <v>106849.19</v>
          </cell>
          <cell r="AC71">
            <v>90399.42</v>
          </cell>
          <cell r="AD71">
            <v>81063.3</v>
          </cell>
        </row>
        <row r="73">
          <cell r="B73" t="str">
            <v>EBIT</v>
          </cell>
          <cell r="C73">
            <v>141702.24000000008</v>
          </cell>
          <cell r="D73">
            <v>191661.89000000013</v>
          </cell>
          <cell r="E73">
            <v>235412.61000000002</v>
          </cell>
          <cell r="F73">
            <v>250363.35999999929</v>
          </cell>
          <cell r="G73">
            <v>257936.86999999953</v>
          </cell>
          <cell r="H73">
            <v>-322024.66999999864</v>
          </cell>
          <cell r="I73">
            <v>103044.22999999813</v>
          </cell>
          <cell r="J73">
            <v>-197044.4899999974</v>
          </cell>
          <cell r="K73">
            <v>230833.96999999709</v>
          </cell>
          <cell r="L73">
            <v>76590.900000002614</v>
          </cell>
          <cell r="M73">
            <v>222125.13999999873</v>
          </cell>
          <cell r="N73">
            <v>62671.790000001216</v>
          </cell>
          <cell r="O73">
            <v>-8531.160000000069</v>
          </cell>
          <cell r="P73">
            <v>136075.75000000029</v>
          </cell>
          <cell r="Q73">
            <v>106313.57000000007</v>
          </cell>
          <cell r="R73">
            <v>21179.719999999408</v>
          </cell>
          <cell r="S73">
            <v>145223.47000000053</v>
          </cell>
          <cell r="T73">
            <v>134951.61999999927</v>
          </cell>
          <cell r="U73">
            <v>-78947.310000000783</v>
          </cell>
          <cell r="V73">
            <v>43547.970000001827</v>
          </cell>
          <cell r="W73">
            <v>-51171.700000002027</v>
          </cell>
          <cell r="X73">
            <v>-148983.59999999654</v>
          </cell>
          <cell r="Y73">
            <v>0</v>
          </cell>
          <cell r="Z73">
            <v>0</v>
          </cell>
          <cell r="AA73">
            <v>584455.26000000094</v>
          </cell>
          <cell r="AC73">
            <v>299658.33000000211</v>
          </cell>
          <cell r="AD73">
            <v>968476.91000000085</v>
          </cell>
        </row>
        <row r="74">
          <cell r="C74">
            <v>0.1661363616085878</v>
          </cell>
          <cell r="D74">
            <v>0.16715945921945108</v>
          </cell>
          <cell r="E74">
            <v>0.24431808988773954</v>
          </cell>
          <cell r="F74">
            <v>0.20454173784566654</v>
          </cell>
          <cell r="G74">
            <v>0.22389354717842494</v>
          </cell>
          <cell r="H74">
            <v>-0.25909055369154155</v>
          </cell>
          <cell r="I74">
            <v>0.19513436231300843</v>
          </cell>
          <cell r="J74">
            <v>-0.17374832194371631</v>
          </cell>
          <cell r="K74">
            <v>0.25708566606840078</v>
          </cell>
          <cell r="L74">
            <v>8.3930225576462431E-2</v>
          </cell>
          <cell r="M74">
            <v>0.21030416775589958</v>
          </cell>
          <cell r="N74">
            <v>5.8662841787643742E-2</v>
          </cell>
          <cell r="O74">
            <v>-1.2112314186089289E-2</v>
          </cell>
          <cell r="P74">
            <v>0.13382290956712165</v>
          </cell>
          <cell r="Q74">
            <v>0.11421946562878249</v>
          </cell>
          <cell r="R74">
            <v>1.8148521304400152E-2</v>
          </cell>
          <cell r="S74">
            <v>0.14957166487824261</v>
          </cell>
          <cell r="T74">
            <v>0.12751042284802058</v>
          </cell>
          <cell r="U74">
            <v>-0.16289125718907438</v>
          </cell>
          <cell r="V74">
            <v>4.7617578749644424E-2</v>
          </cell>
          <cell r="W74">
            <v>-5.8200575997096618E-2</v>
          </cell>
          <cell r="X74">
            <v>-0.32334407040629731</v>
          </cell>
          <cell r="Y74">
            <v>0</v>
          </cell>
          <cell r="Z74">
            <v>0</v>
          </cell>
          <cell r="AA74">
            <v>5.4560803756332134E-2</v>
          </cell>
          <cell r="AC74">
            <v>3.4894910066904733E-2</v>
          </cell>
          <cell r="AD74">
            <v>9.6321542281013417E-2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141702.24000000008</v>
          </cell>
          <cell r="D78">
            <v>191661.89000000013</v>
          </cell>
          <cell r="E78">
            <v>235412.61000000002</v>
          </cell>
          <cell r="F78">
            <v>250363.35999999929</v>
          </cell>
          <cell r="G78">
            <v>257936.86999999953</v>
          </cell>
          <cell r="H78">
            <v>-322024.66999999864</v>
          </cell>
          <cell r="I78">
            <v>103044.22999999813</v>
          </cell>
          <cell r="J78">
            <v>-197044.4899999974</v>
          </cell>
          <cell r="K78">
            <v>230833.96999999709</v>
          </cell>
          <cell r="L78">
            <v>76590.900000002614</v>
          </cell>
          <cell r="M78">
            <v>222125.13999999873</v>
          </cell>
          <cell r="N78">
            <v>62671.790000001216</v>
          </cell>
          <cell r="O78">
            <v>-8531.160000000069</v>
          </cell>
          <cell r="P78">
            <v>136075.75000000029</v>
          </cell>
          <cell r="Q78">
            <v>106313.57000000007</v>
          </cell>
          <cell r="R78">
            <v>21179.719999999408</v>
          </cell>
          <cell r="S78">
            <v>145223.47000000053</v>
          </cell>
          <cell r="T78">
            <v>134951.61999999927</v>
          </cell>
          <cell r="U78">
            <v>-78947.310000000783</v>
          </cell>
          <cell r="V78">
            <v>43547.970000001827</v>
          </cell>
          <cell r="W78">
            <v>-51171.700000002027</v>
          </cell>
          <cell r="X78">
            <v>-148983.59999999654</v>
          </cell>
          <cell r="Y78">
            <v>0</v>
          </cell>
          <cell r="Z78">
            <v>0</v>
          </cell>
          <cell r="AA78">
            <v>584455.26000000094</v>
          </cell>
          <cell r="AC78">
            <v>299658.33000000211</v>
          </cell>
          <cell r="AD78">
            <v>968476.91000000085</v>
          </cell>
        </row>
        <row r="79">
          <cell r="C79">
            <v>0.1661363616085878</v>
          </cell>
          <cell r="D79">
            <v>0.16715945921945108</v>
          </cell>
          <cell r="E79">
            <v>0.24431808988773954</v>
          </cell>
          <cell r="F79">
            <v>0.20454173784566654</v>
          </cell>
          <cell r="G79">
            <v>0.22389354717842494</v>
          </cell>
          <cell r="H79">
            <v>-0.25909055369154155</v>
          </cell>
          <cell r="I79">
            <v>0.19513436231300843</v>
          </cell>
          <cell r="J79">
            <v>-0.17374832194371631</v>
          </cell>
          <cell r="K79">
            <v>0.25708566606840078</v>
          </cell>
          <cell r="L79">
            <v>8.3930225576462431E-2</v>
          </cell>
          <cell r="M79">
            <v>0.21030416775589958</v>
          </cell>
          <cell r="N79">
            <v>5.8662841787643742E-2</v>
          </cell>
          <cell r="O79">
            <v>-1.2112314186089289E-2</v>
          </cell>
          <cell r="P79">
            <v>0.13382290956712165</v>
          </cell>
          <cell r="Q79">
            <v>0.11421946562878249</v>
          </cell>
          <cell r="R79">
            <v>1.8148521304400152E-2</v>
          </cell>
          <cell r="S79">
            <v>0.14957166487824261</v>
          </cell>
          <cell r="T79">
            <v>0.12751042284802058</v>
          </cell>
          <cell r="U79">
            <v>-0.16289125718907438</v>
          </cell>
          <cell r="V79">
            <v>4.7617578749644424E-2</v>
          </cell>
          <cell r="W79">
            <v>-5.8200575997096618E-2</v>
          </cell>
          <cell r="X79">
            <v>-0.32334407040629731</v>
          </cell>
          <cell r="Y79">
            <v>0</v>
          </cell>
          <cell r="Z79">
            <v>0</v>
          </cell>
          <cell r="AA79">
            <v>5.4560803756332134E-2</v>
          </cell>
          <cell r="AC79">
            <v>3.4894910066904733E-2</v>
          </cell>
          <cell r="AD79">
            <v>9.6321542281013417E-2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141702.24000000008</v>
          </cell>
          <cell r="D83">
            <v>191661.89000000013</v>
          </cell>
          <cell r="E83">
            <v>235412.61000000002</v>
          </cell>
          <cell r="F83">
            <v>250363.35999999929</v>
          </cell>
          <cell r="G83">
            <v>257936.86999999953</v>
          </cell>
          <cell r="H83">
            <v>-322024.66999999864</v>
          </cell>
          <cell r="I83">
            <v>103044.22999999813</v>
          </cell>
          <cell r="J83">
            <v>-197044.4899999974</v>
          </cell>
          <cell r="K83">
            <v>230833.96999999709</v>
          </cell>
          <cell r="L83">
            <v>76590.900000002614</v>
          </cell>
          <cell r="M83">
            <v>222125.13999999873</v>
          </cell>
          <cell r="N83">
            <v>62671.790000001216</v>
          </cell>
          <cell r="O83">
            <v>-8531.160000000069</v>
          </cell>
          <cell r="P83">
            <v>136075.75000000029</v>
          </cell>
          <cell r="Q83">
            <v>106313.57000000007</v>
          </cell>
          <cell r="R83">
            <v>21179.719999999408</v>
          </cell>
          <cell r="S83">
            <v>145223.47000000053</v>
          </cell>
          <cell r="T83">
            <v>134951.61999999927</v>
          </cell>
          <cell r="U83">
            <v>-78947.310000000783</v>
          </cell>
          <cell r="V83">
            <v>43547.970000001827</v>
          </cell>
          <cell r="W83">
            <v>-51171.700000002027</v>
          </cell>
          <cell r="X83">
            <v>-148983.59999999654</v>
          </cell>
          <cell r="Y83">
            <v>0</v>
          </cell>
          <cell r="Z83">
            <v>0</v>
          </cell>
          <cell r="AA83">
            <v>584455.26000000094</v>
          </cell>
          <cell r="AC83">
            <v>299658.33000000211</v>
          </cell>
          <cell r="AD83">
            <v>968476.91000000085</v>
          </cell>
        </row>
        <row r="84">
          <cell r="C84">
            <v>0.1661363616085878</v>
          </cell>
          <cell r="D84">
            <v>0.16715945921945108</v>
          </cell>
          <cell r="E84">
            <v>0.24431808988773954</v>
          </cell>
          <cell r="F84">
            <v>0.20454173784566654</v>
          </cell>
          <cell r="G84">
            <v>0.22389354717842494</v>
          </cell>
          <cell r="H84">
            <v>-0.25909055369154155</v>
          </cell>
          <cell r="I84">
            <v>0.19513436231300843</v>
          </cell>
          <cell r="J84">
            <v>-0.17374832194371631</v>
          </cell>
          <cell r="K84">
            <v>0.25708566606840078</v>
          </cell>
          <cell r="L84">
            <v>8.3930225576462431E-2</v>
          </cell>
          <cell r="M84">
            <v>0.21030416775589958</v>
          </cell>
          <cell r="N84">
            <v>5.8662841787643742E-2</v>
          </cell>
          <cell r="O84">
            <v>-1.2112314186089289E-2</v>
          </cell>
          <cell r="P84">
            <v>0.13382290956712165</v>
          </cell>
          <cell r="Q84">
            <v>0.11421946562878249</v>
          </cell>
          <cell r="R84">
            <v>1.8148521304400152E-2</v>
          </cell>
          <cell r="S84">
            <v>0.14957166487824261</v>
          </cell>
          <cell r="T84">
            <v>0.12751042284802058</v>
          </cell>
          <cell r="U84">
            <v>-0.16289125718907438</v>
          </cell>
          <cell r="V84">
            <v>4.7617578749644424E-2</v>
          </cell>
          <cell r="W84">
            <v>-5.8200575997096618E-2</v>
          </cell>
          <cell r="X84">
            <v>-0.32334407040629731</v>
          </cell>
          <cell r="Y84">
            <v>0</v>
          </cell>
          <cell r="Z84">
            <v>0</v>
          </cell>
          <cell r="AA84">
            <v>5.4560803756332134E-2</v>
          </cell>
          <cell r="AC84">
            <v>3.4894910066904733E-2</v>
          </cell>
          <cell r="AD84">
            <v>9.6321542281013417E-2</v>
          </cell>
        </row>
      </sheetData>
      <sheetData sheetId="32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26620</v>
          </cell>
          <cell r="N8">
            <v>55424</v>
          </cell>
          <cell r="O8">
            <v>0</v>
          </cell>
          <cell r="P8">
            <v>87199</v>
          </cell>
          <cell r="Q8">
            <v>36711</v>
          </cell>
          <cell r="R8">
            <v>157446</v>
          </cell>
          <cell r="S8">
            <v>283229.99</v>
          </cell>
          <cell r="T8">
            <v>170670.41000000003</v>
          </cell>
          <cell r="U8">
            <v>63579.829999999958</v>
          </cell>
          <cell r="V8">
            <v>138767.68000000005</v>
          </cell>
          <cell r="W8">
            <v>25596</v>
          </cell>
          <cell r="X8">
            <v>77504</v>
          </cell>
          <cell r="AA8">
            <v>1122747.9100000001</v>
          </cell>
          <cell r="AC8">
            <v>1040703.91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C16">
            <v>0</v>
          </cell>
          <cell r="AD16">
            <v>0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Sales</v>
          </cell>
          <cell r="B24" t="str">
            <v>Total Sales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26620</v>
          </cell>
          <cell r="N24">
            <v>55424</v>
          </cell>
          <cell r="O24">
            <v>0</v>
          </cell>
          <cell r="P24">
            <v>87199</v>
          </cell>
          <cell r="Q24">
            <v>36711</v>
          </cell>
          <cell r="R24">
            <v>157446</v>
          </cell>
          <cell r="S24">
            <v>283229.99</v>
          </cell>
          <cell r="T24">
            <v>170670.41000000003</v>
          </cell>
          <cell r="U24">
            <v>63579.829999999958</v>
          </cell>
          <cell r="V24">
            <v>138767.68000000005</v>
          </cell>
          <cell r="W24">
            <v>25596</v>
          </cell>
          <cell r="X24">
            <v>77504</v>
          </cell>
          <cell r="Y24">
            <v>0</v>
          </cell>
          <cell r="Z24">
            <v>0</v>
          </cell>
          <cell r="AA24">
            <v>1122747.9100000001</v>
          </cell>
          <cell r="AC24">
            <v>1040703.91</v>
          </cell>
          <cell r="AD24">
            <v>0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-19026.860000000015</v>
          </cell>
          <cell r="M26">
            <v>26639.800000000017</v>
          </cell>
          <cell r="N26">
            <v>-23386.78</v>
          </cell>
          <cell r="O26">
            <v>-23438.680000000008</v>
          </cell>
          <cell r="P26">
            <v>53098.36</v>
          </cell>
          <cell r="Q26">
            <v>12065.909999999974</v>
          </cell>
          <cell r="R26">
            <v>86406.20000000007</v>
          </cell>
          <cell r="S26">
            <v>148254.52000000002</v>
          </cell>
          <cell r="T26">
            <v>139698.67999999993</v>
          </cell>
          <cell r="U26">
            <v>42991.960000000079</v>
          </cell>
          <cell r="V26">
            <v>71744.219999999972</v>
          </cell>
          <cell r="W26">
            <v>34567.510000000126</v>
          </cell>
          <cell r="X26">
            <v>40197.919999999925</v>
          </cell>
          <cell r="AA26">
            <v>608839.62000000011</v>
          </cell>
          <cell r="AC26">
            <v>605586.60000000009</v>
          </cell>
          <cell r="AD26">
            <v>-19026.860000000015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19026.860000000015</v>
          </cell>
          <cell r="M28">
            <v>-19.800000000017462</v>
          </cell>
          <cell r="N28">
            <v>78810.78</v>
          </cell>
          <cell r="O28">
            <v>23438.680000000008</v>
          </cell>
          <cell r="P28">
            <v>34100.639999999999</v>
          </cell>
          <cell r="Q28">
            <v>24645.090000000026</v>
          </cell>
          <cell r="R28">
            <v>71039.79999999993</v>
          </cell>
          <cell r="S28">
            <v>134975.46999999997</v>
          </cell>
          <cell r="T28">
            <v>30971.730000000098</v>
          </cell>
          <cell r="U28">
            <v>20587.869999999879</v>
          </cell>
          <cell r="V28">
            <v>67023.460000000079</v>
          </cell>
          <cell r="W28">
            <v>-8971.5100000001257</v>
          </cell>
          <cell r="X28">
            <v>37306.080000000075</v>
          </cell>
          <cell r="Y28">
            <v>0</v>
          </cell>
          <cell r="Z28">
            <v>0</v>
          </cell>
          <cell r="AA28">
            <v>513908.29000000004</v>
          </cell>
          <cell r="AC28">
            <v>435117.30999999994</v>
          </cell>
          <cell r="AD28">
            <v>19026.860000000015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-7.4380165289321799E-4</v>
          </cell>
          <cell r="N29">
            <v>1.4219612442263279</v>
          </cell>
          <cell r="P29">
            <v>0.39106687003291324</v>
          </cell>
          <cell r="Q29">
            <v>0.67132712266078354</v>
          </cell>
          <cell r="R29">
            <v>0.45120104670807726</v>
          </cell>
          <cell r="S29">
            <v>0.47655783202901636</v>
          </cell>
          <cell r="T29">
            <v>0.18147100015755568</v>
          </cell>
          <cell r="U29">
            <v>0.32381134079785828</v>
          </cell>
          <cell r="V29">
            <v>0.48299041967120915</v>
          </cell>
          <cell r="W29">
            <v>-0.35050437568370552</v>
          </cell>
          <cell r="X29">
            <v>0.48134393063583913</v>
          </cell>
          <cell r="Y29">
            <v>0</v>
          </cell>
          <cell r="Z29">
            <v>0</v>
          </cell>
          <cell r="AA29">
            <v>0.45772366657088676</v>
          </cell>
          <cell r="AC29">
            <v>0.41809904413638643</v>
          </cell>
          <cell r="AD29" t="e">
            <v>#DIV/0!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24449.32</v>
          </cell>
          <cell r="M31">
            <v>26457.94999999999</v>
          </cell>
          <cell r="N31">
            <v>21792.240000000005</v>
          </cell>
          <cell r="O31">
            <v>24577.199999999997</v>
          </cell>
          <cell r="P31">
            <v>21494.39</v>
          </cell>
          <cell r="Q31">
            <v>30812.460000000021</v>
          </cell>
          <cell r="R31">
            <v>31410.069999999978</v>
          </cell>
          <cell r="S31">
            <v>45005.03</v>
          </cell>
          <cell r="T31">
            <v>33869.23000000004</v>
          </cell>
          <cell r="U31">
            <v>10999.609999999986</v>
          </cell>
          <cell r="V31">
            <v>30544.440000000002</v>
          </cell>
          <cell r="W31">
            <v>14272.729999999981</v>
          </cell>
          <cell r="X31">
            <v>15395.010000000009</v>
          </cell>
          <cell r="AA31">
            <v>306630.36</v>
          </cell>
          <cell r="AC31">
            <v>258380.17</v>
          </cell>
          <cell r="AD31">
            <v>24449.32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6666.66</v>
          </cell>
          <cell r="M34">
            <v>6666.66</v>
          </cell>
          <cell r="N34">
            <v>6666</v>
          </cell>
          <cell r="O34">
            <v>0.66</v>
          </cell>
          <cell r="P34">
            <v>6666.66</v>
          </cell>
          <cell r="Q34">
            <v>6666.66</v>
          </cell>
          <cell r="R34">
            <v>6666.66</v>
          </cell>
          <cell r="S34">
            <v>6666.66</v>
          </cell>
          <cell r="T34">
            <v>6655.66</v>
          </cell>
          <cell r="U34">
            <v>6666.6500000000015</v>
          </cell>
          <cell r="V34">
            <v>6666.6599999999962</v>
          </cell>
          <cell r="W34">
            <v>6666.6600000000035</v>
          </cell>
          <cell r="X34">
            <v>6666.6599999999962</v>
          </cell>
          <cell r="AA34">
            <v>73322.25</v>
          </cell>
          <cell r="AC34">
            <v>59989.59</v>
          </cell>
          <cell r="AD34">
            <v>6666.66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1155.9100000000001</v>
          </cell>
          <cell r="M35">
            <v>792.75</v>
          </cell>
          <cell r="N35">
            <v>2502.87</v>
          </cell>
          <cell r="O35">
            <v>0</v>
          </cell>
          <cell r="P35">
            <v>140</v>
          </cell>
          <cell r="Q35">
            <v>609.85</v>
          </cell>
          <cell r="R35">
            <v>639.4</v>
          </cell>
          <cell r="S35">
            <v>0</v>
          </cell>
          <cell r="T35">
            <v>353.63000000000011</v>
          </cell>
          <cell r="U35">
            <v>113.63999999999987</v>
          </cell>
          <cell r="V35">
            <v>367.24000000000024</v>
          </cell>
          <cell r="W35">
            <v>407</v>
          </cell>
          <cell r="X35">
            <v>0</v>
          </cell>
          <cell r="AA35">
            <v>5926.3799999999992</v>
          </cell>
          <cell r="AC35">
            <v>2630.76</v>
          </cell>
          <cell r="AD35">
            <v>1155.9100000000001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0</v>
          </cell>
          <cell r="AC37">
            <v>0</v>
          </cell>
          <cell r="AD37">
            <v>0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168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168</v>
          </cell>
          <cell r="AC38">
            <v>168</v>
          </cell>
          <cell r="AD38">
            <v>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3886.07</v>
          </cell>
          <cell r="M39">
            <v>1700.6300000000006</v>
          </cell>
          <cell r="N39">
            <v>1011.1499999999987</v>
          </cell>
          <cell r="O39">
            <v>2472.4899999999998</v>
          </cell>
          <cell r="P39">
            <v>1922.1800000000003</v>
          </cell>
          <cell r="Q39">
            <v>5677.880000000001</v>
          </cell>
          <cell r="R39">
            <v>4052.4499999999989</v>
          </cell>
          <cell r="S39">
            <v>3004.1399999999958</v>
          </cell>
          <cell r="T39">
            <v>7490.2500000000036</v>
          </cell>
          <cell r="U39">
            <v>1604.3900000000031</v>
          </cell>
          <cell r="V39">
            <v>1707.7599999999948</v>
          </cell>
          <cell r="W39">
            <v>718.2200000000048</v>
          </cell>
          <cell r="X39">
            <v>2010.2899999999972</v>
          </cell>
          <cell r="AA39">
            <v>33371.83</v>
          </cell>
          <cell r="AC39">
            <v>30660.05</v>
          </cell>
          <cell r="AD39">
            <v>3886.07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1269.17</v>
          </cell>
          <cell r="L40">
            <v>2080.64</v>
          </cell>
          <cell r="M40">
            <v>1442.2699999999991</v>
          </cell>
          <cell r="N40">
            <v>1034.9499999999998</v>
          </cell>
          <cell r="O40">
            <v>917.36</v>
          </cell>
          <cell r="P40">
            <v>1070.25</v>
          </cell>
          <cell r="Q40">
            <v>1460.5099999999998</v>
          </cell>
          <cell r="R40">
            <v>2658.3999999999996</v>
          </cell>
          <cell r="S40">
            <v>3599.0800000000027</v>
          </cell>
          <cell r="T40">
            <v>1511.3299999999981</v>
          </cell>
          <cell r="U40">
            <v>1027</v>
          </cell>
          <cell r="V40">
            <v>813.21999999999935</v>
          </cell>
          <cell r="W40">
            <v>1134.0500000000011</v>
          </cell>
          <cell r="X40">
            <v>985.29000000000087</v>
          </cell>
          <cell r="AA40">
            <v>17653.71</v>
          </cell>
          <cell r="AC40">
            <v>15176.490000000002</v>
          </cell>
          <cell r="AD40">
            <v>3349.81</v>
          </cell>
        </row>
        <row r="41">
          <cell r="B41" t="str">
            <v>Total Manufacturing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1269.17</v>
          </cell>
          <cell r="L41">
            <v>38238.6</v>
          </cell>
          <cell r="M41">
            <v>37060.25999999998</v>
          </cell>
          <cell r="N41">
            <v>33007.21</v>
          </cell>
          <cell r="O41">
            <v>27967.71</v>
          </cell>
          <cell r="P41">
            <v>31293.48</v>
          </cell>
          <cell r="Q41">
            <v>45227.360000000022</v>
          </cell>
          <cell r="R41">
            <v>45594.979999999981</v>
          </cell>
          <cell r="S41">
            <v>58274.91</v>
          </cell>
          <cell r="T41">
            <v>49880.100000000049</v>
          </cell>
          <cell r="U41">
            <v>20411.28999999999</v>
          </cell>
          <cell r="V41">
            <v>40099.319999999992</v>
          </cell>
          <cell r="W41">
            <v>23198.659999999989</v>
          </cell>
          <cell r="X41">
            <v>25057.250000000004</v>
          </cell>
          <cell r="Y41">
            <v>0</v>
          </cell>
          <cell r="Z41">
            <v>0</v>
          </cell>
          <cell r="AA41">
            <v>437072.53</v>
          </cell>
          <cell r="AC41">
            <v>367005.06</v>
          </cell>
          <cell r="AD41">
            <v>39507.769999999997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M42">
            <v>1.3921960931630346</v>
          </cell>
          <cell r="N42">
            <v>0.59554001876443419</v>
          </cell>
          <cell r="P42">
            <v>0.35887429901719053</v>
          </cell>
          <cell r="Q42">
            <v>1.231983874043203</v>
          </cell>
          <cell r="R42">
            <v>0.28959122492791167</v>
          </cell>
          <cell r="S42">
            <v>0.20575119887551457</v>
          </cell>
          <cell r="T42">
            <v>0.29225980062976376</v>
          </cell>
          <cell r="U42">
            <v>0.32103404491644605</v>
          </cell>
          <cell r="V42">
            <v>0.28896728690715284</v>
          </cell>
          <cell r="W42">
            <v>0.90633927176121221</v>
          </cell>
          <cell r="X42">
            <v>0.3233026682493807</v>
          </cell>
          <cell r="Y42">
            <v>0</v>
          </cell>
          <cell r="Z42">
            <v>0</v>
          </cell>
          <cell r="AA42">
            <v>0.38928821519694479</v>
          </cell>
          <cell r="AC42">
            <v>0.35265079382665143</v>
          </cell>
          <cell r="AD42" t="e">
            <v>#DIV/0!</v>
          </cell>
        </row>
        <row r="43">
          <cell r="B43" t="str">
            <v>Contribution margin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-1269.17</v>
          </cell>
          <cell r="L43">
            <v>-19211.739999999983</v>
          </cell>
          <cell r="M43">
            <v>-37080.06</v>
          </cell>
          <cell r="N43">
            <v>45803.57</v>
          </cell>
          <cell r="O43">
            <v>-4529.0299999999916</v>
          </cell>
          <cell r="P43">
            <v>2807.16</v>
          </cell>
          <cell r="Q43">
            <v>-20582.269999999997</v>
          </cell>
          <cell r="R43">
            <v>25444.819999999949</v>
          </cell>
          <cell r="S43">
            <v>76700.559999999969</v>
          </cell>
          <cell r="T43">
            <v>-18908.369999999952</v>
          </cell>
          <cell r="U43">
            <v>176.57999999988897</v>
          </cell>
          <cell r="V43">
            <v>26924.140000000087</v>
          </cell>
          <cell r="W43">
            <v>-32170.170000000115</v>
          </cell>
          <cell r="X43">
            <v>12248.830000000071</v>
          </cell>
          <cell r="Y43">
            <v>0</v>
          </cell>
          <cell r="Z43">
            <v>0</v>
          </cell>
          <cell r="AA43">
            <v>76835.760000000009</v>
          </cell>
          <cell r="AC43">
            <v>68112.249999999942</v>
          </cell>
          <cell r="AD43">
            <v>-20480.909999999982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M44">
            <v>-1.3929398948159277</v>
          </cell>
          <cell r="N44">
            <v>0.82642122546189378</v>
          </cell>
          <cell r="P44">
            <v>3.2192571015722656E-2</v>
          </cell>
          <cell r="Q44">
            <v>-0.56065675138241933</v>
          </cell>
          <cell r="R44">
            <v>0.16160982178016559</v>
          </cell>
          <cell r="S44">
            <v>0.27080663315350173</v>
          </cell>
          <cell r="T44">
            <v>-0.11078880047220808</v>
          </cell>
          <cell r="U44">
            <v>2.7772958814122196E-3</v>
          </cell>
          <cell r="V44">
            <v>0.19402313276405628</v>
          </cell>
          <cell r="W44">
            <v>-1.2568436474449178</v>
          </cell>
          <cell r="X44">
            <v>0.15804126238645838</v>
          </cell>
          <cell r="Y44">
            <v>0</v>
          </cell>
          <cell r="Z44">
            <v>0</v>
          </cell>
          <cell r="AA44">
            <v>6.8435451373941997E-2</v>
          </cell>
          <cell r="AC44">
            <v>6.5448250309735015E-2</v>
          </cell>
          <cell r="AD44" t="e">
            <v>#DIV/0!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AA46">
            <v>0</v>
          </cell>
          <cell r="AC46">
            <v>0</v>
          </cell>
          <cell r="AD46">
            <v>0</v>
          </cell>
        </row>
        <row r="47">
          <cell r="A47" t="str">
            <v>Installation Labour</v>
          </cell>
          <cell r="B47" t="str">
            <v>Installation Labour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-10</v>
          </cell>
          <cell r="S47">
            <v>10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AA47">
            <v>0</v>
          </cell>
          <cell r="AC47">
            <v>0</v>
          </cell>
          <cell r="AD47">
            <v>0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AA49">
            <v>0</v>
          </cell>
          <cell r="AC49">
            <v>0</v>
          </cell>
          <cell r="AD49">
            <v>0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AA50">
            <v>0</v>
          </cell>
          <cell r="AC50">
            <v>0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AA51">
            <v>0</v>
          </cell>
          <cell r="AC51">
            <v>0</v>
          </cell>
          <cell r="AD51">
            <v>0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AA53">
            <v>0</v>
          </cell>
          <cell r="AC53">
            <v>0</v>
          </cell>
          <cell r="AD53">
            <v>0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446.96999999999997</v>
          </cell>
          <cell r="N54">
            <v>0</v>
          </cell>
          <cell r="O54">
            <v>996.44999999999993</v>
          </cell>
          <cell r="P54">
            <v>188.2600000000001</v>
          </cell>
          <cell r="Q54">
            <v>515.30999999999995</v>
          </cell>
          <cell r="R54">
            <v>2434.3799999999997</v>
          </cell>
          <cell r="S54">
            <v>1661.5200000000004</v>
          </cell>
          <cell r="T54">
            <v>2107.59</v>
          </cell>
          <cell r="U54">
            <v>2126.8799999999992</v>
          </cell>
          <cell r="V54">
            <v>-889.09000000000015</v>
          </cell>
          <cell r="W54">
            <v>1383.6800000000003</v>
          </cell>
          <cell r="X54">
            <v>0</v>
          </cell>
          <cell r="AA54">
            <v>10971.949999999999</v>
          </cell>
          <cell r="AC54">
            <v>10524.98</v>
          </cell>
          <cell r="AD54">
            <v>0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A57">
            <v>0</v>
          </cell>
          <cell r="AC57">
            <v>0</v>
          </cell>
          <cell r="AD57">
            <v>0</v>
          </cell>
        </row>
        <row r="58">
          <cell r="B58" t="str">
            <v>Total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446.96999999999997</v>
          </cell>
          <cell r="N58">
            <v>0</v>
          </cell>
          <cell r="O58">
            <v>996.44999999999993</v>
          </cell>
          <cell r="P58">
            <v>188.2600000000001</v>
          </cell>
          <cell r="Q58">
            <v>515.30999999999995</v>
          </cell>
          <cell r="R58">
            <v>2424.3799999999997</v>
          </cell>
          <cell r="S58">
            <v>1671.5200000000004</v>
          </cell>
          <cell r="T58">
            <v>2107.59</v>
          </cell>
          <cell r="U58">
            <v>2126.8799999999992</v>
          </cell>
          <cell r="V58">
            <v>-889.09000000000015</v>
          </cell>
          <cell r="W58">
            <v>1383.6800000000003</v>
          </cell>
          <cell r="X58">
            <v>0</v>
          </cell>
          <cell r="Y58">
            <v>0</v>
          </cell>
          <cell r="Z58">
            <v>0</v>
          </cell>
          <cell r="AA58">
            <v>10971.949999999999</v>
          </cell>
          <cell r="AC58">
            <v>10524.98</v>
          </cell>
          <cell r="AD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1.679075882794891E-2</v>
          </cell>
          <cell r="N59">
            <v>0</v>
          </cell>
          <cell r="P59">
            <v>2.1589697129554249E-3</v>
          </cell>
          <cell r="Q59">
            <v>1.4036937157800113E-2</v>
          </cell>
          <cell r="R59">
            <v>1.5398168260864041E-2</v>
          </cell>
          <cell r="S59">
            <v>5.9016349222058033E-3</v>
          </cell>
          <cell r="T59">
            <v>1.2348889300728813E-2</v>
          </cell>
          <cell r="U59">
            <v>3.3452118384085024E-2</v>
          </cell>
          <cell r="V59">
            <v>-6.4070394489552599E-3</v>
          </cell>
          <cell r="W59">
            <v>5.4058446632286303E-2</v>
          </cell>
          <cell r="X59">
            <v>0</v>
          </cell>
          <cell r="Y59">
            <v>0</v>
          </cell>
          <cell r="Z59">
            <v>0</v>
          </cell>
          <cell r="AA59">
            <v>9.772407414234241E-3</v>
          </cell>
          <cell r="AC59">
            <v>1.011332800700249E-2</v>
          </cell>
          <cell r="AD59">
            <v>0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8399.89</v>
          </cell>
          <cell r="M61">
            <v>4147.8499999999985</v>
          </cell>
          <cell r="N61">
            <v>6636.18</v>
          </cell>
          <cell r="O61">
            <v>7196.49</v>
          </cell>
          <cell r="P61">
            <v>7405.57</v>
          </cell>
          <cell r="Q61">
            <v>556.55999999999949</v>
          </cell>
          <cell r="R61">
            <v>9582.7200000000048</v>
          </cell>
          <cell r="S61">
            <v>750.5299999999952</v>
          </cell>
          <cell r="T61">
            <v>8963.630000000001</v>
          </cell>
          <cell r="U61">
            <v>679.41000000000349</v>
          </cell>
          <cell r="V61">
            <v>3404.419999999991</v>
          </cell>
          <cell r="W61">
            <v>5493.5200000000041</v>
          </cell>
          <cell r="X61">
            <v>13597.530000000006</v>
          </cell>
          <cell r="AA61">
            <v>68414.41</v>
          </cell>
          <cell r="AC61">
            <v>57630.380000000005</v>
          </cell>
          <cell r="AD61">
            <v>8399.89</v>
          </cell>
        </row>
        <row r="62">
          <cell r="A62" t="str">
            <v>Admin Telephone</v>
          </cell>
          <cell r="B62" t="str">
            <v>Telephone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1257.24</v>
          </cell>
          <cell r="M62">
            <v>354.47</v>
          </cell>
          <cell r="N62">
            <v>229.90999999999985</v>
          </cell>
          <cell r="O62">
            <v>216.97</v>
          </cell>
          <cell r="P62">
            <v>337.1</v>
          </cell>
          <cell r="Q62">
            <v>225.5</v>
          </cell>
          <cell r="R62">
            <v>0</v>
          </cell>
          <cell r="S62">
            <v>538.16999999999996</v>
          </cell>
          <cell r="T62">
            <v>251.3599999999999</v>
          </cell>
          <cell r="U62">
            <v>196.19000000000005</v>
          </cell>
          <cell r="V62">
            <v>246.54999999999995</v>
          </cell>
          <cell r="W62">
            <v>239.79000000000019</v>
          </cell>
          <cell r="X62">
            <v>299.56999999999971</v>
          </cell>
          <cell r="AA62">
            <v>3135.579999999999</v>
          </cell>
          <cell r="AC62">
            <v>2551.1999999999998</v>
          </cell>
          <cell r="AD62">
            <v>1257.24</v>
          </cell>
        </row>
        <row r="63">
          <cell r="A63" t="str">
            <v>Admin Other</v>
          </cell>
          <cell r="B63" t="str">
            <v>Other Admin Expenses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830</v>
          </cell>
          <cell r="L63">
            <v>1001.0799999999999</v>
          </cell>
          <cell r="M63">
            <v>739.17000000000007</v>
          </cell>
          <cell r="N63">
            <v>1077.8899999999999</v>
          </cell>
          <cell r="O63">
            <v>472.6</v>
          </cell>
          <cell r="P63">
            <v>331.71999999999991</v>
          </cell>
          <cell r="Q63">
            <v>483.54000000000019</v>
          </cell>
          <cell r="R63">
            <v>276.99999999999977</v>
          </cell>
          <cell r="S63">
            <v>1708.5199999999998</v>
          </cell>
          <cell r="T63">
            <v>72.730000000000018</v>
          </cell>
          <cell r="U63">
            <v>408.12000000000035</v>
          </cell>
          <cell r="V63">
            <v>723.400000000001</v>
          </cell>
          <cell r="W63">
            <v>1272.7299999999996</v>
          </cell>
          <cell r="X63">
            <v>343.09000000000015</v>
          </cell>
          <cell r="AA63">
            <v>7910.510000000002</v>
          </cell>
          <cell r="AC63">
            <v>6093.4500000000007</v>
          </cell>
          <cell r="AD63">
            <v>1831.08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-57</v>
          </cell>
          <cell r="W64">
            <v>0</v>
          </cell>
          <cell r="X64">
            <v>0</v>
          </cell>
          <cell r="AA64">
            <v>-57</v>
          </cell>
          <cell r="AC64">
            <v>-57</v>
          </cell>
          <cell r="AD64">
            <v>0</v>
          </cell>
        </row>
        <row r="65">
          <cell r="B65" t="str">
            <v>Total Administrative expenses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830</v>
          </cell>
          <cell r="L65">
            <v>10658.21</v>
          </cell>
          <cell r="M65">
            <v>5241.4899999999989</v>
          </cell>
          <cell r="N65">
            <v>7943.98</v>
          </cell>
          <cell r="O65">
            <v>7886.06</v>
          </cell>
          <cell r="P65">
            <v>8074.39</v>
          </cell>
          <cell r="Q65">
            <v>1265.5999999999997</v>
          </cell>
          <cell r="R65">
            <v>9859.7200000000048</v>
          </cell>
          <cell r="S65">
            <v>2997.2199999999948</v>
          </cell>
          <cell r="T65">
            <v>9287.7200000000012</v>
          </cell>
          <cell r="U65">
            <v>1283.7200000000039</v>
          </cell>
          <cell r="V65">
            <v>4317.3699999999917</v>
          </cell>
          <cell r="W65">
            <v>7006.0400000000036</v>
          </cell>
          <cell r="X65">
            <v>14240.190000000006</v>
          </cell>
          <cell r="Y65">
            <v>0</v>
          </cell>
          <cell r="Z65">
            <v>0</v>
          </cell>
          <cell r="AA65">
            <v>79403.5</v>
          </cell>
          <cell r="AC65">
            <v>66218.03</v>
          </cell>
          <cell r="AD65">
            <v>11488.21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M66">
            <v>0.19690045078888049</v>
          </cell>
          <cell r="N66">
            <v>0.14333104792147805</v>
          </cell>
          <cell r="P66">
            <v>9.2597277491714355E-2</v>
          </cell>
          <cell r="Q66">
            <v>3.4474680613440105E-2</v>
          </cell>
          <cell r="R66">
            <v>6.2622867522833262E-2</v>
          </cell>
          <cell r="S66">
            <v>1.0582283323881045E-2</v>
          </cell>
          <cell r="T66">
            <v>5.4419040769867484E-2</v>
          </cell>
          <cell r="U66">
            <v>2.0190679968788917E-2</v>
          </cell>
          <cell r="V66">
            <v>3.1112215755138301E-2</v>
          </cell>
          <cell r="W66">
            <v>0.27371620565713406</v>
          </cell>
          <cell r="X66">
            <v>0.18373490400495465</v>
          </cell>
          <cell r="Y66">
            <v>0</v>
          </cell>
          <cell r="Z66">
            <v>0</v>
          </cell>
          <cell r="AA66">
            <v>7.0722465205924984E-2</v>
          </cell>
          <cell r="AC66">
            <v>6.3628116857944728E-2</v>
          </cell>
          <cell r="AD66" t="e">
            <v>#DIV/0!</v>
          </cell>
        </row>
        <row r="68">
          <cell r="B68" t="str">
            <v>EBITDA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-2099.17</v>
          </cell>
          <cell r="L68">
            <v>-29869.949999999983</v>
          </cell>
          <cell r="M68">
            <v>-42768.52</v>
          </cell>
          <cell r="N68">
            <v>37859.589999999997</v>
          </cell>
          <cell r="O68">
            <v>-13411.539999999992</v>
          </cell>
          <cell r="P68">
            <v>-5455.4900000000007</v>
          </cell>
          <cell r="Q68">
            <v>-22363.179999999997</v>
          </cell>
          <cell r="R68">
            <v>13160.719999999943</v>
          </cell>
          <cell r="S68">
            <v>72031.819999999963</v>
          </cell>
          <cell r="T68">
            <v>-30303.679999999953</v>
          </cell>
          <cell r="U68">
            <v>-3234.0200000001141</v>
          </cell>
          <cell r="V68">
            <v>23495.860000000095</v>
          </cell>
          <cell r="W68">
            <v>-40559.890000000116</v>
          </cell>
          <cell r="X68">
            <v>-1991.3599999999351</v>
          </cell>
          <cell r="Y68">
            <v>0</v>
          </cell>
          <cell r="Z68">
            <v>0</v>
          </cell>
          <cell r="AA68">
            <v>-13539.689999999988</v>
          </cell>
          <cell r="AC68">
            <v>-8630.760000000053</v>
          </cell>
          <cell r="AD68">
            <v>-31969.119999999981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M69">
            <v>-1.6066311044327573</v>
          </cell>
          <cell r="N69">
            <v>0.68309017754041568</v>
          </cell>
          <cell r="P69">
            <v>-6.2563676188947134E-2</v>
          </cell>
          <cell r="Q69">
            <v>-0.60916836915365957</v>
          </cell>
          <cell r="R69">
            <v>8.3588785996468268E-2</v>
          </cell>
          <cell r="S69">
            <v>0.25432271490741487</v>
          </cell>
          <cell r="T69">
            <v>-0.17755673054280438</v>
          </cell>
          <cell r="U69">
            <v>-5.0865502471461724E-2</v>
          </cell>
          <cell r="V69">
            <v>0.16931795645787323</v>
          </cell>
          <cell r="W69">
            <v>-1.5846182997343381</v>
          </cell>
          <cell r="X69">
            <v>-2.5693641618496271E-2</v>
          </cell>
          <cell r="Y69">
            <v>0</v>
          </cell>
          <cell r="Z69">
            <v>0</v>
          </cell>
          <cell r="AA69">
            <v>-1.2059421246217226E-2</v>
          </cell>
          <cell r="AC69">
            <v>-8.2931945552122046E-3</v>
          </cell>
          <cell r="AD69" t="e">
            <v>#DIV/0!</v>
          </cell>
        </row>
        <row r="71">
          <cell r="A71" t="str">
            <v>Depreciation</v>
          </cell>
          <cell r="B71" t="str">
            <v>Depreciation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1010</v>
          </cell>
          <cell r="M71">
            <v>1291.8199999999997</v>
          </cell>
          <cell r="N71">
            <v>1602.9800000000005</v>
          </cell>
          <cell r="O71">
            <v>665.14</v>
          </cell>
          <cell r="P71">
            <v>665.14</v>
          </cell>
          <cell r="Q71">
            <v>673.2800000000002</v>
          </cell>
          <cell r="R71">
            <v>673.28</v>
          </cell>
          <cell r="S71">
            <v>673.27999999999929</v>
          </cell>
          <cell r="T71">
            <v>690.15000000000055</v>
          </cell>
          <cell r="U71">
            <v>690.15000000000009</v>
          </cell>
          <cell r="V71">
            <v>690.15000000000055</v>
          </cell>
          <cell r="W71">
            <v>690.14999999999873</v>
          </cell>
          <cell r="X71">
            <v>690.15000000000055</v>
          </cell>
          <cell r="AA71">
            <v>9695.6700000000019</v>
          </cell>
          <cell r="AC71">
            <v>6800.87</v>
          </cell>
          <cell r="AD71">
            <v>1010</v>
          </cell>
        </row>
        <row r="73">
          <cell r="B73" t="str">
            <v>EBIT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-2099.17</v>
          </cell>
          <cell r="L73">
            <v>-30879.949999999983</v>
          </cell>
          <cell r="M73">
            <v>-44060.34</v>
          </cell>
          <cell r="N73">
            <v>36256.609999999993</v>
          </cell>
          <cell r="O73">
            <v>-14076.679999999991</v>
          </cell>
          <cell r="P73">
            <v>-6120.630000000001</v>
          </cell>
          <cell r="Q73">
            <v>-23036.459999999995</v>
          </cell>
          <cell r="R73">
            <v>12487.439999999942</v>
          </cell>
          <cell r="S73">
            <v>71358.539999999964</v>
          </cell>
          <cell r="T73">
            <v>-30993.829999999954</v>
          </cell>
          <cell r="U73">
            <v>-3924.1700000001142</v>
          </cell>
          <cell r="V73">
            <v>22805.710000000094</v>
          </cell>
          <cell r="W73">
            <v>-41250.040000000117</v>
          </cell>
          <cell r="X73">
            <v>-2681.5099999999356</v>
          </cell>
          <cell r="Y73">
            <v>0</v>
          </cell>
          <cell r="Z73">
            <v>0</v>
          </cell>
          <cell r="AA73">
            <v>-23235.35999999999</v>
          </cell>
          <cell r="AC73">
            <v>-15431.630000000052</v>
          </cell>
          <cell r="AD73">
            <v>-32979.119999999981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M74">
            <v>-1.6551592787377909</v>
          </cell>
          <cell r="N74">
            <v>0.65416804994226319</v>
          </cell>
          <cell r="P74">
            <v>-7.0191515957751818E-2</v>
          </cell>
          <cell r="Q74">
            <v>-0.62750837623600542</v>
          </cell>
          <cell r="R74">
            <v>7.93125261994585E-2</v>
          </cell>
          <cell r="S74">
            <v>0.25194556551020592</v>
          </cell>
          <cell r="T74">
            <v>-0.18160048950488811</v>
          </cell>
          <cell r="U74">
            <v>-6.1720360057586139E-2</v>
          </cell>
          <cell r="V74">
            <v>0.16434453613406297</v>
          </cell>
          <cell r="W74">
            <v>-1.611581497108928</v>
          </cell>
          <cell r="X74">
            <v>-3.4598343311312132E-2</v>
          </cell>
          <cell r="Y74">
            <v>0</v>
          </cell>
          <cell r="Z74">
            <v>0</v>
          </cell>
          <cell r="AA74">
            <v>-2.0695081944084835E-2</v>
          </cell>
          <cell r="AC74">
            <v>-1.4828069589937499E-2</v>
          </cell>
          <cell r="AD74" t="e">
            <v>#DIV/0!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-2099.17</v>
          </cell>
          <cell r="L78">
            <v>-30879.949999999983</v>
          </cell>
          <cell r="M78">
            <v>-44060.34</v>
          </cell>
          <cell r="N78">
            <v>36256.609999999993</v>
          </cell>
          <cell r="O78">
            <v>-14076.679999999991</v>
          </cell>
          <cell r="P78">
            <v>-6120.630000000001</v>
          </cell>
          <cell r="Q78">
            <v>-23036.459999999995</v>
          </cell>
          <cell r="R78">
            <v>12487.439999999942</v>
          </cell>
          <cell r="S78">
            <v>71358.539999999964</v>
          </cell>
          <cell r="T78">
            <v>-30993.829999999954</v>
          </cell>
          <cell r="U78">
            <v>-3924.1700000001142</v>
          </cell>
          <cell r="V78">
            <v>22805.710000000094</v>
          </cell>
          <cell r="W78">
            <v>-41250.040000000117</v>
          </cell>
          <cell r="X78">
            <v>-2681.5099999999356</v>
          </cell>
          <cell r="Y78">
            <v>0</v>
          </cell>
          <cell r="Z78">
            <v>0</v>
          </cell>
          <cell r="AA78">
            <v>-23235.35999999999</v>
          </cell>
          <cell r="AC78">
            <v>-15431.630000000052</v>
          </cell>
          <cell r="AD78">
            <v>-32979.119999999981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M79">
            <v>-1.6551592787377909</v>
          </cell>
          <cell r="N79">
            <v>0.65416804994226319</v>
          </cell>
          <cell r="P79">
            <v>-7.0191515957751818E-2</v>
          </cell>
          <cell r="Q79">
            <v>-0.62750837623600542</v>
          </cell>
          <cell r="R79">
            <v>7.93125261994585E-2</v>
          </cell>
          <cell r="S79">
            <v>0.25194556551020592</v>
          </cell>
          <cell r="T79">
            <v>-0.18160048950488811</v>
          </cell>
          <cell r="U79">
            <v>-6.1720360057586139E-2</v>
          </cell>
          <cell r="V79">
            <v>0.16434453613406297</v>
          </cell>
          <cell r="W79">
            <v>-1.611581497108928</v>
          </cell>
          <cell r="X79">
            <v>-3.4598343311312132E-2</v>
          </cell>
          <cell r="Y79">
            <v>0</v>
          </cell>
          <cell r="Z79">
            <v>0</v>
          </cell>
          <cell r="AA79">
            <v>-2.0695081944084835E-2</v>
          </cell>
          <cell r="AC79">
            <v>-1.4828069589937499E-2</v>
          </cell>
          <cell r="AD79" t="e">
            <v>#DIV/0!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-2099.17</v>
          </cell>
          <cell r="L83">
            <v>-30879.949999999983</v>
          </cell>
          <cell r="M83">
            <v>-44060.34</v>
          </cell>
          <cell r="N83">
            <v>36256.609999999993</v>
          </cell>
          <cell r="O83">
            <v>-14076.679999999991</v>
          </cell>
          <cell r="P83">
            <v>-6120.630000000001</v>
          </cell>
          <cell r="Q83">
            <v>-23036.459999999995</v>
          </cell>
          <cell r="R83">
            <v>12487.439999999942</v>
          </cell>
          <cell r="S83">
            <v>71358.539999999964</v>
          </cell>
          <cell r="T83">
            <v>-30993.829999999954</v>
          </cell>
          <cell r="U83">
            <v>-3924.1700000001142</v>
          </cell>
          <cell r="V83">
            <v>22805.710000000094</v>
          </cell>
          <cell r="W83">
            <v>-41250.040000000117</v>
          </cell>
          <cell r="X83">
            <v>-2681.5099999999356</v>
          </cell>
          <cell r="Y83">
            <v>0</v>
          </cell>
          <cell r="Z83">
            <v>0</v>
          </cell>
          <cell r="AA83">
            <v>-23235.35999999999</v>
          </cell>
          <cell r="AC83">
            <v>-15431.630000000052</v>
          </cell>
          <cell r="AD83">
            <v>-32979.119999999981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M84">
            <v>-1.6551592787377909</v>
          </cell>
          <cell r="N84">
            <v>0.65416804994226319</v>
          </cell>
          <cell r="P84">
            <v>-7.0191515957751818E-2</v>
          </cell>
          <cell r="Q84">
            <v>-0.62750837623600542</v>
          </cell>
          <cell r="R84">
            <v>7.93125261994585E-2</v>
          </cell>
          <cell r="S84">
            <v>0.25194556551020592</v>
          </cell>
          <cell r="T84">
            <v>-0.18160048950488811</v>
          </cell>
          <cell r="U84">
            <v>-6.1720360057586139E-2</v>
          </cell>
          <cell r="V84">
            <v>0.16434453613406297</v>
          </cell>
          <cell r="W84">
            <v>-1.611581497108928</v>
          </cell>
          <cell r="X84">
            <v>-3.4598343311312132E-2</v>
          </cell>
          <cell r="Y84">
            <v>0</v>
          </cell>
          <cell r="Z84">
            <v>0</v>
          </cell>
          <cell r="AA84">
            <v>-2.0695081944084835E-2</v>
          </cell>
          <cell r="AC84">
            <v>-1.4828069589937499E-2</v>
          </cell>
          <cell r="AD84" t="e">
            <v>#DIV/0!</v>
          </cell>
        </row>
      </sheetData>
      <sheetData sheetId="33" refreshError="1">
        <row r="8">
          <cell r="A8" t="str">
            <v>Sales - External</v>
          </cell>
          <cell r="B8" t="str">
            <v>External Sales</v>
          </cell>
          <cell r="C8">
            <v>209440.6</v>
          </cell>
          <cell r="D8">
            <v>169276.27</v>
          </cell>
          <cell r="E8">
            <v>223698.90999999992</v>
          </cell>
          <cell r="F8">
            <v>289714.39</v>
          </cell>
          <cell r="G8">
            <v>306627.69999999995</v>
          </cell>
          <cell r="H8">
            <v>318833.00000000023</v>
          </cell>
          <cell r="I8">
            <v>93830.180000000168</v>
          </cell>
          <cell r="J8">
            <v>173381.51000000024</v>
          </cell>
          <cell r="K8">
            <v>272786.24999999977</v>
          </cell>
          <cell r="L8">
            <v>146017.19999999995</v>
          </cell>
          <cell r="M8">
            <v>233134.43999999994</v>
          </cell>
          <cell r="N8">
            <v>275423.23</v>
          </cell>
          <cell r="O8">
            <v>119119.03</v>
          </cell>
          <cell r="P8">
            <v>178671.00000000003</v>
          </cell>
          <cell r="Q8">
            <v>187714</v>
          </cell>
          <cell r="R8">
            <v>233704.13</v>
          </cell>
          <cell r="S8">
            <v>257798.84000000008</v>
          </cell>
          <cell r="T8">
            <v>298303.40000000002</v>
          </cell>
          <cell r="U8">
            <v>158707</v>
          </cell>
          <cell r="V8">
            <v>128738.64999999991</v>
          </cell>
          <cell r="W8">
            <v>186839.46999999997</v>
          </cell>
          <cell r="X8">
            <v>82935.339999999618</v>
          </cell>
          <cell r="AA8">
            <v>2341088.5300000003</v>
          </cell>
          <cell r="AC8">
            <v>1832530.8599999996</v>
          </cell>
          <cell r="AD8">
            <v>2203606.0100000002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1587.6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5183.37</v>
          </cell>
          <cell r="P16">
            <v>9000</v>
          </cell>
          <cell r="Q16">
            <v>0</v>
          </cell>
          <cell r="R16">
            <v>11119.999999999998</v>
          </cell>
          <cell r="S16">
            <v>0</v>
          </cell>
          <cell r="T16">
            <v>2660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27963.369999999995</v>
          </cell>
          <cell r="AC16">
            <v>27963.369999999995</v>
          </cell>
          <cell r="AD16">
            <v>1587.6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1587.6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5183.37</v>
          </cell>
          <cell r="P23">
            <v>9000</v>
          </cell>
          <cell r="Q23">
            <v>0</v>
          </cell>
          <cell r="R23">
            <v>11119.999999999998</v>
          </cell>
          <cell r="S23">
            <v>0</v>
          </cell>
          <cell r="T23">
            <v>2660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27963.369999999995</v>
          </cell>
          <cell r="AC23">
            <v>27963.369999999995</v>
          </cell>
          <cell r="AD23">
            <v>1587.6</v>
          </cell>
        </row>
        <row r="24">
          <cell r="A24" t="str">
            <v>Sales</v>
          </cell>
          <cell r="B24" t="str">
            <v>Total Sales</v>
          </cell>
          <cell r="C24">
            <v>209440.6</v>
          </cell>
          <cell r="D24">
            <v>170863.87</v>
          </cell>
          <cell r="E24">
            <v>223698.90999999992</v>
          </cell>
          <cell r="F24">
            <v>289714.39</v>
          </cell>
          <cell r="G24">
            <v>306627.69999999995</v>
          </cell>
          <cell r="H24">
            <v>318833.00000000023</v>
          </cell>
          <cell r="I24">
            <v>93830.180000000168</v>
          </cell>
          <cell r="J24">
            <v>173381.51000000024</v>
          </cell>
          <cell r="K24">
            <v>272786.24999999977</v>
          </cell>
          <cell r="L24">
            <v>146017.19999999995</v>
          </cell>
          <cell r="M24">
            <v>233134.43999999994</v>
          </cell>
          <cell r="N24">
            <v>275423.23</v>
          </cell>
          <cell r="O24">
            <v>124302.39999999999</v>
          </cell>
          <cell r="P24">
            <v>187671.00000000003</v>
          </cell>
          <cell r="Q24">
            <v>187714</v>
          </cell>
          <cell r="R24">
            <v>244824.13</v>
          </cell>
          <cell r="S24">
            <v>257798.84000000008</v>
          </cell>
          <cell r="T24">
            <v>300963.40000000002</v>
          </cell>
          <cell r="U24">
            <v>158707</v>
          </cell>
          <cell r="V24">
            <v>128738.64999999991</v>
          </cell>
          <cell r="W24">
            <v>186839.46999999997</v>
          </cell>
          <cell r="X24">
            <v>82935.339999999618</v>
          </cell>
          <cell r="Y24">
            <v>0</v>
          </cell>
          <cell r="Z24">
            <v>0</v>
          </cell>
          <cell r="AA24">
            <v>2369051.9000000004</v>
          </cell>
          <cell r="AC24">
            <v>1860494.2299999995</v>
          </cell>
          <cell r="AD24">
            <v>2205193.6100000003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64652.15</v>
          </cell>
          <cell r="D26">
            <v>53107.370000000017</v>
          </cell>
          <cell r="E26">
            <v>80711.799999999988</v>
          </cell>
          <cell r="F26">
            <v>85904.930000000051</v>
          </cell>
          <cell r="G26">
            <v>87887.849999999919</v>
          </cell>
          <cell r="H26">
            <v>14932.360000000044</v>
          </cell>
          <cell r="I26">
            <v>38689.890000000072</v>
          </cell>
          <cell r="J26">
            <v>19930.779999999795</v>
          </cell>
          <cell r="K26">
            <v>131740.15000000002</v>
          </cell>
          <cell r="L26">
            <v>23866.170000000158</v>
          </cell>
          <cell r="M26">
            <v>72810.259999999893</v>
          </cell>
          <cell r="N26">
            <v>32742.920000000042</v>
          </cell>
          <cell r="O26">
            <v>45473.05999999999</v>
          </cell>
          <cell r="P26">
            <v>72318.59</v>
          </cell>
          <cell r="Q26">
            <v>29400.820000000051</v>
          </cell>
          <cell r="R26">
            <v>68767.31</v>
          </cell>
          <cell r="S26">
            <v>63601.729999999923</v>
          </cell>
          <cell r="T26">
            <v>80986.990000000107</v>
          </cell>
          <cell r="U26">
            <v>33209.179999999935</v>
          </cell>
          <cell r="V26">
            <v>25361.690000000002</v>
          </cell>
          <cell r="W26">
            <v>59964.530000000028</v>
          </cell>
          <cell r="X26">
            <v>22056.220000000088</v>
          </cell>
          <cell r="AA26">
            <v>606693.30000000005</v>
          </cell>
          <cell r="AC26">
            <v>501140.12000000011</v>
          </cell>
          <cell r="AD26">
            <v>601423.45000000007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144788.45000000001</v>
          </cell>
          <cell r="D28">
            <v>117756.49999999997</v>
          </cell>
          <cell r="E28">
            <v>142987.10999999993</v>
          </cell>
          <cell r="F28">
            <v>203809.45999999996</v>
          </cell>
          <cell r="G28">
            <v>218739.85000000003</v>
          </cell>
          <cell r="H28">
            <v>303900.64000000019</v>
          </cell>
          <cell r="I28">
            <v>55140.290000000095</v>
          </cell>
          <cell r="J28">
            <v>153450.73000000045</v>
          </cell>
          <cell r="K28">
            <v>141046.09999999974</v>
          </cell>
          <cell r="L28">
            <v>122151.0299999998</v>
          </cell>
          <cell r="M28">
            <v>160324.18000000005</v>
          </cell>
          <cell r="N28">
            <v>242680.30999999994</v>
          </cell>
          <cell r="O28">
            <v>78829.34</v>
          </cell>
          <cell r="P28">
            <v>115352.41000000003</v>
          </cell>
          <cell r="Q28">
            <v>158313.17999999993</v>
          </cell>
          <cell r="R28">
            <v>176056.82</v>
          </cell>
          <cell r="S28">
            <v>194197.11000000016</v>
          </cell>
          <cell r="T28">
            <v>219976.40999999992</v>
          </cell>
          <cell r="U28">
            <v>125497.82000000007</v>
          </cell>
          <cell r="V28">
            <v>103376.9599999999</v>
          </cell>
          <cell r="W28">
            <v>126874.93999999994</v>
          </cell>
          <cell r="X28">
            <v>60879.11999999953</v>
          </cell>
          <cell r="Y28">
            <v>0</v>
          </cell>
          <cell r="Z28">
            <v>0</v>
          </cell>
          <cell r="AA28">
            <v>1762358.6000000003</v>
          </cell>
          <cell r="AC28">
            <v>1359354.1099999994</v>
          </cell>
          <cell r="AD28">
            <v>1603770.1600000001</v>
          </cell>
        </row>
        <row r="29">
          <cell r="C29">
            <v>0.6913103285609381</v>
          </cell>
          <cell r="D29">
            <v>0.68918314913503931</v>
          </cell>
          <cell r="E29">
            <v>0.63919448691100011</v>
          </cell>
          <cell r="F29">
            <v>0.70348407616204345</v>
          </cell>
          <cell r="G29">
            <v>0.71337276443061104</v>
          </cell>
          <cell r="H29">
            <v>0.95316557570891336</v>
          </cell>
          <cell r="I29">
            <v>0.58766049473634174</v>
          </cell>
          <cell r="J29">
            <v>0.88504668115994745</v>
          </cell>
          <cell r="K29">
            <v>0.51705721970957064</v>
          </cell>
          <cell r="L29">
            <v>0.83655233766980763</v>
          </cell>
          <cell r="M29">
            <v>0.68768981537005036</v>
          </cell>
          <cell r="N29">
            <v>0.88111779823364922</v>
          </cell>
          <cell r="O29">
            <v>0.63417391780046084</v>
          </cell>
          <cell r="P29">
            <v>0.61465229044444802</v>
          </cell>
          <cell r="Q29">
            <v>0.84337438869769932</v>
          </cell>
          <cell r="R29">
            <v>0.71911547280899146</v>
          </cell>
          <cell r="S29">
            <v>0.75328930882699119</v>
          </cell>
          <cell r="T29">
            <v>0.730907512342032</v>
          </cell>
          <cell r="U29">
            <v>0.79075163666378967</v>
          </cell>
          <cell r="V29">
            <v>0.80299863327757426</v>
          </cell>
          <cell r="W29">
            <v>0.67905855224273526</v>
          </cell>
          <cell r="X29">
            <v>0.73405522904951992</v>
          </cell>
          <cell r="Y29">
            <v>0</v>
          </cell>
          <cell r="Z29">
            <v>0</v>
          </cell>
          <cell r="AA29">
            <v>0.74390881854466762</v>
          </cell>
          <cell r="AC29">
            <v>0.73064140059171256</v>
          </cell>
          <cell r="AD29">
            <v>0.72726954800127497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34844.310000000005</v>
          </cell>
          <cell r="D31">
            <v>27317.899999999987</v>
          </cell>
          <cell r="E31">
            <v>30793.58</v>
          </cell>
          <cell r="F31">
            <v>43040.950000000026</v>
          </cell>
          <cell r="G31">
            <v>45114.219999999972</v>
          </cell>
          <cell r="H31">
            <v>33343.49000000002</v>
          </cell>
          <cell r="I31">
            <v>28546.419999999984</v>
          </cell>
          <cell r="J31">
            <v>35999.100000000035</v>
          </cell>
          <cell r="K31">
            <v>36793.840000000026</v>
          </cell>
          <cell r="L31">
            <v>40116.229999999923</v>
          </cell>
          <cell r="M31">
            <v>48399.200000000012</v>
          </cell>
          <cell r="N31">
            <v>36225.949999999953</v>
          </cell>
          <cell r="O31">
            <v>40424.000000000007</v>
          </cell>
          <cell r="P31">
            <v>42842.629999999983</v>
          </cell>
          <cell r="Q31">
            <v>42554.850000000006</v>
          </cell>
          <cell r="R31">
            <v>37022.550000000032</v>
          </cell>
          <cell r="S31">
            <v>49639.28999999995</v>
          </cell>
          <cell r="T31">
            <v>36739.830000000045</v>
          </cell>
          <cell r="U31">
            <v>27490.999999999942</v>
          </cell>
          <cell r="V31">
            <v>44695.299999999988</v>
          </cell>
          <cell r="W31">
            <v>29553.840000000026</v>
          </cell>
          <cell r="X31">
            <v>34299.060000000056</v>
          </cell>
          <cell r="AA31">
            <v>469887.50000000006</v>
          </cell>
          <cell r="AC31">
            <v>385262.35000000003</v>
          </cell>
          <cell r="AD31">
            <v>355910.04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5166.66</v>
          </cell>
          <cell r="D34">
            <v>5166.66</v>
          </cell>
          <cell r="E34">
            <v>5166.66</v>
          </cell>
          <cell r="F34">
            <v>5166.66</v>
          </cell>
          <cell r="G34">
            <v>5166.66</v>
          </cell>
          <cell r="H34">
            <v>5166.66</v>
          </cell>
          <cell r="I34">
            <v>5166.6600000000035</v>
          </cell>
          <cell r="J34">
            <v>5166.6599999999962</v>
          </cell>
          <cell r="K34">
            <v>5166.6600000000035</v>
          </cell>
          <cell r="L34">
            <v>5166.6599999999962</v>
          </cell>
          <cell r="M34">
            <v>5166.6600000000035</v>
          </cell>
          <cell r="N34">
            <v>5166.6599999999962</v>
          </cell>
          <cell r="O34">
            <v>5373.33</v>
          </cell>
          <cell r="P34">
            <v>5373.33</v>
          </cell>
          <cell r="Q34">
            <v>5373.33</v>
          </cell>
          <cell r="R34">
            <v>5373.33</v>
          </cell>
          <cell r="S34">
            <v>5373.3300000000017</v>
          </cell>
          <cell r="T34">
            <v>5373.3299999999981</v>
          </cell>
          <cell r="U34">
            <v>5373.3299999999981</v>
          </cell>
          <cell r="V34">
            <v>5373.3300000000017</v>
          </cell>
          <cell r="W34">
            <v>5373.3300000000017</v>
          </cell>
          <cell r="X34">
            <v>5373.3300000000017</v>
          </cell>
          <cell r="AA34">
            <v>64066.62000000001</v>
          </cell>
          <cell r="AC34">
            <v>53733.3</v>
          </cell>
          <cell r="AD34">
            <v>51666.6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508.99</v>
          </cell>
          <cell r="D35">
            <v>483.71000000000004</v>
          </cell>
          <cell r="E35">
            <v>288.21000000000004</v>
          </cell>
          <cell r="F35">
            <v>3540.3600000000006</v>
          </cell>
          <cell r="G35">
            <v>643.75</v>
          </cell>
          <cell r="H35">
            <v>72.5</v>
          </cell>
          <cell r="I35">
            <v>895.79999999999927</v>
          </cell>
          <cell r="J35">
            <v>26.770000000000437</v>
          </cell>
          <cell r="K35">
            <v>12.449999999999818</v>
          </cell>
          <cell r="L35">
            <v>443.19999999999982</v>
          </cell>
          <cell r="M35">
            <v>2060.58</v>
          </cell>
          <cell r="N35">
            <v>4.6000000000003638</v>
          </cell>
          <cell r="O35">
            <v>432</v>
          </cell>
          <cell r="P35">
            <v>271</v>
          </cell>
          <cell r="Q35">
            <v>3644.6400000000003</v>
          </cell>
          <cell r="R35">
            <v>667.08999999999924</v>
          </cell>
          <cell r="S35">
            <v>200</v>
          </cell>
          <cell r="T35">
            <v>340.18000000000029</v>
          </cell>
          <cell r="U35">
            <v>307.55000000000018</v>
          </cell>
          <cell r="V35">
            <v>390</v>
          </cell>
          <cell r="W35">
            <v>0</v>
          </cell>
          <cell r="X35">
            <v>550</v>
          </cell>
          <cell r="AA35">
            <v>8867.64</v>
          </cell>
          <cell r="AC35">
            <v>6802.46</v>
          </cell>
          <cell r="AD35">
            <v>6915.74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492.89</v>
          </cell>
          <cell r="D37">
            <v>492.89</v>
          </cell>
          <cell r="E37">
            <v>1020.8399999999999</v>
          </cell>
          <cell r="F37">
            <v>292.84000000000015</v>
          </cell>
          <cell r="G37">
            <v>568.42000000000007</v>
          </cell>
          <cell r="H37">
            <v>568.42000000000007</v>
          </cell>
          <cell r="I37">
            <v>568.41999999999962</v>
          </cell>
          <cell r="J37">
            <v>568.41999999999962</v>
          </cell>
          <cell r="K37">
            <v>568.42000000000007</v>
          </cell>
          <cell r="L37">
            <v>568.42000000000007</v>
          </cell>
          <cell r="M37">
            <v>568.42000000000098</v>
          </cell>
          <cell r="N37">
            <v>568.41999999999916</v>
          </cell>
          <cell r="O37">
            <v>533.43999999999994</v>
          </cell>
          <cell r="P37">
            <v>533.43999999999994</v>
          </cell>
          <cell r="Q37">
            <v>533.44000000000028</v>
          </cell>
          <cell r="R37">
            <v>533.4399999999996</v>
          </cell>
          <cell r="S37">
            <v>823.92000000000053</v>
          </cell>
          <cell r="T37">
            <v>670.63999999999987</v>
          </cell>
          <cell r="U37">
            <v>670.63999999999987</v>
          </cell>
          <cell r="V37">
            <v>670.64000000000033</v>
          </cell>
          <cell r="W37">
            <v>670.64000000000033</v>
          </cell>
          <cell r="X37">
            <v>670.63999999999942</v>
          </cell>
          <cell r="AA37">
            <v>7447.7200000000012</v>
          </cell>
          <cell r="AC37">
            <v>6310.88</v>
          </cell>
          <cell r="AD37">
            <v>5709.98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310</v>
          </cell>
          <cell r="E38">
            <v>344</v>
          </cell>
          <cell r="F38">
            <v>1176.5</v>
          </cell>
          <cell r="G38">
            <v>1240.5</v>
          </cell>
          <cell r="H38">
            <v>3165</v>
          </cell>
          <cell r="I38">
            <v>1436</v>
          </cell>
          <cell r="J38">
            <v>2782.5</v>
          </cell>
          <cell r="K38">
            <v>1692</v>
          </cell>
          <cell r="L38">
            <v>1234</v>
          </cell>
          <cell r="M38">
            <v>904</v>
          </cell>
          <cell r="N38">
            <v>2538</v>
          </cell>
          <cell r="O38">
            <v>752</v>
          </cell>
          <cell r="P38">
            <v>811</v>
          </cell>
          <cell r="Q38">
            <v>2255</v>
          </cell>
          <cell r="R38">
            <v>3516.08</v>
          </cell>
          <cell r="S38">
            <v>1498</v>
          </cell>
          <cell r="T38">
            <v>1516</v>
          </cell>
          <cell r="U38">
            <v>3181</v>
          </cell>
          <cell r="V38">
            <v>2968.0000000000018</v>
          </cell>
          <cell r="W38">
            <v>742</v>
          </cell>
          <cell r="X38">
            <v>2131</v>
          </cell>
          <cell r="AA38">
            <v>22812.080000000002</v>
          </cell>
          <cell r="AC38">
            <v>19370.080000000002</v>
          </cell>
          <cell r="AD38">
            <v>13380.5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1283.83</v>
          </cell>
          <cell r="D39">
            <v>4536.26</v>
          </cell>
          <cell r="E39">
            <v>3157.6200000000008</v>
          </cell>
          <cell r="F39">
            <v>4293.7099999999991</v>
          </cell>
          <cell r="G39">
            <v>4816.5400000000027</v>
          </cell>
          <cell r="H39">
            <v>2781.9999999999964</v>
          </cell>
          <cell r="I39">
            <v>685.78000000000247</v>
          </cell>
          <cell r="J39">
            <v>4875.2100000000028</v>
          </cell>
          <cell r="K39">
            <v>3221.5999999999949</v>
          </cell>
          <cell r="L39">
            <v>4154.2900000000045</v>
          </cell>
          <cell r="M39">
            <v>7102.3000000000029</v>
          </cell>
          <cell r="N39">
            <v>7660.0099999999948</v>
          </cell>
          <cell r="O39">
            <v>2761.64</v>
          </cell>
          <cell r="P39">
            <v>3262.86</v>
          </cell>
          <cell r="Q39">
            <v>2215.6000000000004</v>
          </cell>
          <cell r="R39">
            <v>3771.7200000000012</v>
          </cell>
          <cell r="S39">
            <v>4965.58</v>
          </cell>
          <cell r="T39">
            <v>4744.1000000000022</v>
          </cell>
          <cell r="U39">
            <v>2259.6999999999898</v>
          </cell>
          <cell r="V39">
            <v>3630.4800000000068</v>
          </cell>
          <cell r="W39">
            <v>5636.93</v>
          </cell>
          <cell r="X39">
            <v>4499.3099999999977</v>
          </cell>
          <cell r="AA39">
            <v>52510.229999999989</v>
          </cell>
          <cell r="AC39">
            <v>37747.919999999998</v>
          </cell>
          <cell r="AD39">
            <v>33806.840000000004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1154.7600000000002</v>
          </cell>
          <cell r="D40">
            <v>1898.4399999999996</v>
          </cell>
          <cell r="E40">
            <v>1004.8300000000004</v>
          </cell>
          <cell r="F40">
            <v>1389.1400000000008</v>
          </cell>
          <cell r="G40">
            <v>992.78999999999814</v>
          </cell>
          <cell r="H40">
            <v>1492.8800000000019</v>
          </cell>
          <cell r="I40">
            <v>1468.0999999999995</v>
          </cell>
          <cell r="J40">
            <v>1434.7700000000004</v>
          </cell>
          <cell r="K40">
            <v>1213.7700000000004</v>
          </cell>
          <cell r="L40">
            <v>2886.8899999999976</v>
          </cell>
          <cell r="M40">
            <v>1055.6900000000005</v>
          </cell>
          <cell r="N40">
            <v>1376.8600000000024</v>
          </cell>
          <cell r="O40">
            <v>1605.0900000000001</v>
          </cell>
          <cell r="P40">
            <v>2112.25</v>
          </cell>
          <cell r="Q40">
            <v>1933.1000000000004</v>
          </cell>
          <cell r="R40">
            <v>1737.9099999999999</v>
          </cell>
          <cell r="S40">
            <v>1408.3000000000011</v>
          </cell>
          <cell r="T40">
            <v>1541.7499999999982</v>
          </cell>
          <cell r="U40">
            <v>1275.4899999999998</v>
          </cell>
          <cell r="V40">
            <v>1376.0300000000025</v>
          </cell>
          <cell r="W40">
            <v>1268.2799999999988</v>
          </cell>
          <cell r="X40">
            <v>2046.8799999999992</v>
          </cell>
          <cell r="AA40">
            <v>18737.630000000005</v>
          </cell>
          <cell r="AC40">
            <v>16305.08</v>
          </cell>
          <cell r="AD40">
            <v>14936.369999999999</v>
          </cell>
        </row>
        <row r="41">
          <cell r="B41" t="str">
            <v>Total Manufacturing Costs</v>
          </cell>
          <cell r="C41">
            <v>43451.44</v>
          </cell>
          <cell r="D41">
            <v>40205.859999999993</v>
          </cell>
          <cell r="E41">
            <v>41775.740000000005</v>
          </cell>
          <cell r="F41">
            <v>58900.160000000025</v>
          </cell>
          <cell r="G41">
            <v>58542.879999999976</v>
          </cell>
          <cell r="H41">
            <v>46590.950000000026</v>
          </cell>
          <cell r="I41">
            <v>38767.179999999986</v>
          </cell>
          <cell r="J41">
            <v>50853.430000000037</v>
          </cell>
          <cell r="K41">
            <v>48668.74000000002</v>
          </cell>
          <cell r="L41">
            <v>54569.689999999915</v>
          </cell>
          <cell r="M41">
            <v>65256.85000000002</v>
          </cell>
          <cell r="N41">
            <v>53540.499999999942</v>
          </cell>
          <cell r="O41">
            <v>51881.500000000015</v>
          </cell>
          <cell r="P41">
            <v>55206.509999999987</v>
          </cell>
          <cell r="Q41">
            <v>58509.960000000006</v>
          </cell>
          <cell r="R41">
            <v>52622.120000000039</v>
          </cell>
          <cell r="S41">
            <v>63908.419999999955</v>
          </cell>
          <cell r="T41">
            <v>50925.830000000045</v>
          </cell>
          <cell r="U41">
            <v>40558.709999999934</v>
          </cell>
          <cell r="V41">
            <v>59103.78</v>
          </cell>
          <cell r="W41">
            <v>43245.020000000026</v>
          </cell>
          <cell r="X41">
            <v>49570.220000000052</v>
          </cell>
          <cell r="Y41">
            <v>0</v>
          </cell>
          <cell r="Z41">
            <v>0</v>
          </cell>
          <cell r="AA41">
            <v>644329.42000000004</v>
          </cell>
          <cell r="AC41">
            <v>525532.07000000007</v>
          </cell>
          <cell r="AD41">
            <v>482326.06999999995</v>
          </cell>
        </row>
        <row r="42">
          <cell r="C42">
            <v>0.20746426433079357</v>
          </cell>
          <cell r="D42">
            <v>0.23530931378295478</v>
          </cell>
          <cell r="E42">
            <v>0.18674985944276626</v>
          </cell>
          <cell r="F42">
            <v>0.20330422662125971</v>
          </cell>
          <cell r="G42">
            <v>0.19092495557315919</v>
          </cell>
          <cell r="H42">
            <v>0.14612963526360193</v>
          </cell>
          <cell r="I42">
            <v>0.41316322743918765</v>
          </cell>
          <cell r="J42">
            <v>0.29330365158314725</v>
          </cell>
          <cell r="K42">
            <v>0.17841346475491365</v>
          </cell>
          <cell r="L42">
            <v>0.37372097259774828</v>
          </cell>
          <cell r="M42">
            <v>0.27991081026038039</v>
          </cell>
          <cell r="N42">
            <v>0.19439355206167594</v>
          </cell>
          <cell r="O42">
            <v>0.41738132168003206</v>
          </cell>
          <cell r="P42">
            <v>0.29416644020653154</v>
          </cell>
          <cell r="Q42">
            <v>0.31169736940238879</v>
          </cell>
          <cell r="R42">
            <v>0.21493845398327377</v>
          </cell>
          <cell r="S42">
            <v>0.24790033966017819</v>
          </cell>
          <cell r="T42">
            <v>0.1692093789477393</v>
          </cell>
          <cell r="U42">
            <v>0.25555715878946694</v>
          </cell>
          <cell r="V42">
            <v>0.45909895746149304</v>
          </cell>
          <cell r="W42">
            <v>0.23145548421861845</v>
          </cell>
          <cell r="X42">
            <v>0.59769719398268917</v>
          </cell>
          <cell r="Y42">
            <v>0</v>
          </cell>
          <cell r="Z42">
            <v>0</v>
          </cell>
          <cell r="AA42">
            <v>0.27197775616481851</v>
          </cell>
          <cell r="AC42">
            <v>0.28246906737249072</v>
          </cell>
          <cell r="AD42">
            <v>0.21872277690846378</v>
          </cell>
        </row>
        <row r="43">
          <cell r="B43" t="str">
            <v>Contribution margin</v>
          </cell>
          <cell r="C43">
            <v>101337.01000000001</v>
          </cell>
          <cell r="D43">
            <v>77550.639999999985</v>
          </cell>
          <cell r="E43">
            <v>101211.36999999992</v>
          </cell>
          <cell r="F43">
            <v>144909.29999999993</v>
          </cell>
          <cell r="G43">
            <v>160196.97000000006</v>
          </cell>
          <cell r="H43">
            <v>257309.69000000018</v>
          </cell>
          <cell r="I43">
            <v>16373.11000000011</v>
          </cell>
          <cell r="J43">
            <v>102597.30000000041</v>
          </cell>
          <cell r="K43">
            <v>92377.359999999724</v>
          </cell>
          <cell r="L43">
            <v>67581.33999999988</v>
          </cell>
          <cell r="M43">
            <v>95067.330000000031</v>
          </cell>
          <cell r="N43">
            <v>189139.81</v>
          </cell>
          <cell r="O43">
            <v>26947.839999999982</v>
          </cell>
          <cell r="P43">
            <v>60145.900000000045</v>
          </cell>
          <cell r="Q43">
            <v>99803.219999999928</v>
          </cell>
          <cell r="R43">
            <v>123434.69999999997</v>
          </cell>
          <cell r="S43">
            <v>130288.69000000021</v>
          </cell>
          <cell r="T43">
            <v>169050.57999999987</v>
          </cell>
          <cell r="U43">
            <v>84939.110000000132</v>
          </cell>
          <cell r="V43">
            <v>44273.179999999906</v>
          </cell>
          <cell r="W43">
            <v>83629.919999999925</v>
          </cell>
          <cell r="X43">
            <v>11308.899999999478</v>
          </cell>
          <cell r="Y43">
            <v>0</v>
          </cell>
          <cell r="Z43">
            <v>0</v>
          </cell>
          <cell r="AA43">
            <v>1118029.1800000002</v>
          </cell>
          <cell r="AC43">
            <v>833822.03999999934</v>
          </cell>
          <cell r="AD43">
            <v>1121444.0900000003</v>
          </cell>
        </row>
        <row r="44">
          <cell r="C44">
            <v>0.48384606423014453</v>
          </cell>
          <cell r="D44">
            <v>0.45387383535208459</v>
          </cell>
          <cell r="E44">
            <v>0.45244462746823377</v>
          </cell>
          <cell r="F44">
            <v>0.50017984954078365</v>
          </cell>
          <cell r="G44">
            <v>0.52244780885745179</v>
          </cell>
          <cell r="H44">
            <v>0.80703594044531146</v>
          </cell>
          <cell r="I44">
            <v>0.17449726729715406</v>
          </cell>
          <cell r="J44">
            <v>0.59174302957680014</v>
          </cell>
          <cell r="K44">
            <v>0.33864375495465698</v>
          </cell>
          <cell r="L44">
            <v>0.46283136507205935</v>
          </cell>
          <cell r="M44">
            <v>0.40777900510967002</v>
          </cell>
          <cell r="N44">
            <v>0.68672424617197325</v>
          </cell>
          <cell r="O44">
            <v>0.21679259612042875</v>
          </cell>
          <cell r="P44">
            <v>0.32048585023791654</v>
          </cell>
          <cell r="Q44">
            <v>0.53167701929531053</v>
          </cell>
          <cell r="R44">
            <v>0.50417701882571775</v>
          </cell>
          <cell r="S44">
            <v>0.50538896916681297</v>
          </cell>
          <cell r="T44">
            <v>0.56169813339429264</v>
          </cell>
          <cell r="U44">
            <v>0.53519447787432273</v>
          </cell>
          <cell r="V44">
            <v>0.34389967581608116</v>
          </cell>
          <cell r="W44">
            <v>0.44760306802411687</v>
          </cell>
          <cell r="X44">
            <v>0.13635803506683072</v>
          </cell>
          <cell r="Y44">
            <v>0</v>
          </cell>
          <cell r="Z44">
            <v>0</v>
          </cell>
          <cell r="AA44">
            <v>0.47193106237984911</v>
          </cell>
          <cell r="AC44">
            <v>0.44817233321922184</v>
          </cell>
          <cell r="AD44">
            <v>0.50854677109281132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7750.47</v>
          </cell>
          <cell r="D46">
            <v>7069.4299999999994</v>
          </cell>
          <cell r="E46">
            <v>4413.5500000000011</v>
          </cell>
          <cell r="F46">
            <v>3964.7000000000007</v>
          </cell>
          <cell r="G46">
            <v>1496.0599999999977</v>
          </cell>
          <cell r="H46">
            <v>0</v>
          </cell>
          <cell r="I46">
            <v>1346.1800000000003</v>
          </cell>
          <cell r="J46">
            <v>4166.68</v>
          </cell>
          <cell r="K46">
            <v>3974.3700000000026</v>
          </cell>
          <cell r="L46">
            <v>3367.4300000000003</v>
          </cell>
          <cell r="M46">
            <v>6570.5799999999945</v>
          </cell>
          <cell r="N46">
            <v>6794.8600000000006</v>
          </cell>
          <cell r="O46">
            <v>4717.96</v>
          </cell>
          <cell r="P46">
            <v>4333.3399999999992</v>
          </cell>
          <cell r="Q46">
            <v>4333.34</v>
          </cell>
          <cell r="R46">
            <v>4133.3300000000017</v>
          </cell>
          <cell r="S46">
            <v>4333.34</v>
          </cell>
          <cell r="T46">
            <v>2733.2999999999993</v>
          </cell>
          <cell r="U46">
            <v>2733.2999999999993</v>
          </cell>
          <cell r="V46">
            <v>4333.34</v>
          </cell>
          <cell r="W46">
            <v>7710.25</v>
          </cell>
          <cell r="X46">
            <v>7337.18</v>
          </cell>
          <cell r="AA46">
            <v>60064.12</v>
          </cell>
          <cell r="AC46">
            <v>46698.68</v>
          </cell>
          <cell r="AD46">
            <v>37548.870000000003</v>
          </cell>
        </row>
        <row r="47">
          <cell r="A47" t="str">
            <v>Installation Labour</v>
          </cell>
          <cell r="B47" t="str">
            <v>Installation Labour</v>
          </cell>
          <cell r="C47">
            <v>20097.11</v>
          </cell>
          <cell r="D47">
            <v>20251.619999999995</v>
          </cell>
          <cell r="E47">
            <v>18126.510000000002</v>
          </cell>
          <cell r="F47">
            <v>23425.270000000011</v>
          </cell>
          <cell r="G47">
            <v>32951.660000000003</v>
          </cell>
          <cell r="H47">
            <v>22044.039999999979</v>
          </cell>
          <cell r="I47">
            <v>8826.8899999999849</v>
          </cell>
          <cell r="J47">
            <v>16487.860000000015</v>
          </cell>
          <cell r="K47">
            <v>17881.170000000013</v>
          </cell>
          <cell r="L47">
            <v>26860.28</v>
          </cell>
          <cell r="M47">
            <v>24441.180000000022</v>
          </cell>
          <cell r="N47">
            <v>37871.709999999963</v>
          </cell>
          <cell r="O47">
            <v>19642.43</v>
          </cell>
          <cell r="P47">
            <v>30349.420000000006</v>
          </cell>
          <cell r="Q47">
            <v>35841.51999999999</v>
          </cell>
          <cell r="R47">
            <v>29040.580000000016</v>
          </cell>
          <cell r="S47">
            <v>38604.049999999988</v>
          </cell>
          <cell r="T47">
            <v>28053.609999999986</v>
          </cell>
          <cell r="U47">
            <v>17872.440000000002</v>
          </cell>
          <cell r="V47">
            <v>18581.110000000015</v>
          </cell>
          <cell r="W47">
            <v>26910.290000000008</v>
          </cell>
          <cell r="X47">
            <v>17309.289999999979</v>
          </cell>
          <cell r="AA47">
            <v>324517.62999999995</v>
          </cell>
          <cell r="AC47">
            <v>262204.74</v>
          </cell>
          <cell r="AD47">
            <v>206952.41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333.71</v>
          </cell>
          <cell r="D49">
            <v>94.130000000000052</v>
          </cell>
          <cell r="E49">
            <v>33.70999999999998</v>
          </cell>
          <cell r="F49">
            <v>2105.33</v>
          </cell>
          <cell r="G49">
            <v>1023.9499999999998</v>
          </cell>
          <cell r="H49">
            <v>1764.62</v>
          </cell>
          <cell r="I49">
            <v>56.900000000000546</v>
          </cell>
          <cell r="J49">
            <v>102.35999999999967</v>
          </cell>
          <cell r="K49">
            <v>1603.2599999999993</v>
          </cell>
          <cell r="L49">
            <v>56.900000000001455</v>
          </cell>
          <cell r="M49">
            <v>56.899999999999636</v>
          </cell>
          <cell r="N49">
            <v>-1.7100000000009459</v>
          </cell>
          <cell r="O49">
            <v>398.48</v>
          </cell>
          <cell r="P49">
            <v>235.22000000000003</v>
          </cell>
          <cell r="Q49">
            <v>144.82999999999993</v>
          </cell>
          <cell r="R49">
            <v>615.77</v>
          </cell>
          <cell r="S49">
            <v>1367.89</v>
          </cell>
          <cell r="T49">
            <v>-576.25</v>
          </cell>
          <cell r="U49">
            <v>203.77999999999975</v>
          </cell>
          <cell r="V49">
            <v>333.75</v>
          </cell>
          <cell r="W49">
            <v>311.69000000000005</v>
          </cell>
          <cell r="X49">
            <v>1650.9899999999998</v>
          </cell>
          <cell r="AA49">
            <v>4741.3399999999983</v>
          </cell>
          <cell r="AC49">
            <v>4686.1499999999996</v>
          </cell>
          <cell r="AD49">
            <v>7174.8700000000008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-0.54</v>
          </cell>
          <cell r="H50">
            <v>0</v>
          </cell>
          <cell r="I50">
            <v>0</v>
          </cell>
          <cell r="J50">
            <v>0.45000000000000007</v>
          </cell>
          <cell r="K50">
            <v>0</v>
          </cell>
          <cell r="L50">
            <v>0</v>
          </cell>
          <cell r="M50">
            <v>3648.92</v>
          </cell>
          <cell r="N50">
            <v>0</v>
          </cell>
          <cell r="O50">
            <v>-48.82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1087.5899999999999</v>
          </cell>
          <cell r="U50">
            <v>0</v>
          </cell>
          <cell r="V50">
            <v>0</v>
          </cell>
          <cell r="W50">
            <v>0.90000000000009095</v>
          </cell>
          <cell r="X50">
            <v>-1.999999999998181E-2</v>
          </cell>
          <cell r="AA50">
            <v>4688.57</v>
          </cell>
          <cell r="AC50">
            <v>1039.6500000000001</v>
          </cell>
          <cell r="AD50">
            <v>-8.9999999999999969E-2</v>
          </cell>
        </row>
        <row r="51">
          <cell r="A51" t="str">
            <v>Sales Motor</v>
          </cell>
          <cell r="B51" t="str">
            <v>Motor Vehicle Expenses</v>
          </cell>
          <cell r="C51">
            <v>5019.3099999999995</v>
          </cell>
          <cell r="D51">
            <v>4234.0300000000007</v>
          </cell>
          <cell r="E51">
            <v>3747.0700000000015</v>
          </cell>
          <cell r="F51">
            <v>3372.9199999999983</v>
          </cell>
          <cell r="G51">
            <v>3186.9300000000021</v>
          </cell>
          <cell r="H51">
            <v>3646.5200000000041</v>
          </cell>
          <cell r="I51">
            <v>3099.7199999999903</v>
          </cell>
          <cell r="J51">
            <v>3863.3900000000067</v>
          </cell>
          <cell r="K51">
            <v>3288.7000000000007</v>
          </cell>
          <cell r="L51">
            <v>2389.4099999999962</v>
          </cell>
          <cell r="M51">
            <v>4930.57</v>
          </cell>
          <cell r="N51">
            <v>4139.8299999999945</v>
          </cell>
          <cell r="O51">
            <v>6700.65</v>
          </cell>
          <cell r="P51">
            <v>3891.9600000000009</v>
          </cell>
          <cell r="Q51">
            <v>3191.7000000000007</v>
          </cell>
          <cell r="R51">
            <v>3020.0400000000009</v>
          </cell>
          <cell r="S51">
            <v>4610.4699999999975</v>
          </cell>
          <cell r="T51">
            <v>4980.3600000000006</v>
          </cell>
          <cell r="U51">
            <v>1498.7000000000007</v>
          </cell>
          <cell r="V51">
            <v>2497.6899999999987</v>
          </cell>
          <cell r="W51">
            <v>3147.8600000000006</v>
          </cell>
          <cell r="X51">
            <v>3515.6700000000055</v>
          </cell>
          <cell r="AA51">
            <v>46125.500000000007</v>
          </cell>
          <cell r="AC51">
            <v>37055.100000000006</v>
          </cell>
          <cell r="AD51">
            <v>35848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300</v>
          </cell>
          <cell r="D53">
            <v>880.6099999999999</v>
          </cell>
          <cell r="E53">
            <v>654.83000000000015</v>
          </cell>
          <cell r="F53">
            <v>579.17000000000007</v>
          </cell>
          <cell r="G53">
            <v>546.32999999999993</v>
          </cell>
          <cell r="H53">
            <v>92.309999999999945</v>
          </cell>
          <cell r="I53">
            <v>441.32999999999993</v>
          </cell>
          <cell r="J53">
            <v>782.63000000000011</v>
          </cell>
          <cell r="K53">
            <v>660.32999999999993</v>
          </cell>
          <cell r="L53">
            <v>123.14000000000033</v>
          </cell>
          <cell r="M53">
            <v>411.53999999999996</v>
          </cell>
          <cell r="N53">
            <v>491.64999999999964</v>
          </cell>
          <cell r="O53">
            <v>486.74</v>
          </cell>
          <cell r="P53">
            <v>703.81</v>
          </cell>
          <cell r="Q53">
            <v>700.49</v>
          </cell>
          <cell r="R53">
            <v>727.74000000000024</v>
          </cell>
          <cell r="S53">
            <v>753.48</v>
          </cell>
          <cell r="T53">
            <v>1071.4399999999996</v>
          </cell>
          <cell r="U53">
            <v>1325.0500000000002</v>
          </cell>
          <cell r="V53">
            <v>940.86999999999989</v>
          </cell>
          <cell r="W53">
            <v>739.80000000000018</v>
          </cell>
          <cell r="X53">
            <v>827.45000000000073</v>
          </cell>
          <cell r="AA53">
            <v>9180.0600000000013</v>
          </cell>
          <cell r="AC53">
            <v>8276.8700000000008</v>
          </cell>
          <cell r="AD53">
            <v>5060.68</v>
          </cell>
        </row>
        <row r="54">
          <cell r="A54" t="str">
            <v>Sales Freight</v>
          </cell>
          <cell r="B54" t="str">
            <v>Freight - Outwards</v>
          </cell>
          <cell r="C54">
            <v>4098.49</v>
          </cell>
          <cell r="D54">
            <v>13855.24</v>
          </cell>
          <cell r="E54">
            <v>13628.93</v>
          </cell>
          <cell r="F54">
            <v>16453.27</v>
          </cell>
          <cell r="G54">
            <v>7293.5400000000009</v>
          </cell>
          <cell r="H54">
            <v>4070.0399999999936</v>
          </cell>
          <cell r="I54">
            <v>8717.6500000000087</v>
          </cell>
          <cell r="J54">
            <v>8919.7299999999959</v>
          </cell>
          <cell r="K54">
            <v>11327.560000000012</v>
          </cell>
          <cell r="L54">
            <v>15844.809999999983</v>
          </cell>
          <cell r="M54">
            <v>15531.000000000015</v>
          </cell>
          <cell r="N54">
            <v>14570.189999999973</v>
          </cell>
          <cell r="O54">
            <v>14020.15</v>
          </cell>
          <cell r="P54">
            <v>10216.519999999999</v>
          </cell>
          <cell r="Q54">
            <v>16682.300000000003</v>
          </cell>
          <cell r="R54">
            <v>9589.1499999999942</v>
          </cell>
          <cell r="S54">
            <v>14385.93</v>
          </cell>
          <cell r="T54">
            <v>17146.560000000005</v>
          </cell>
          <cell r="U54">
            <v>3358.9100000000035</v>
          </cell>
          <cell r="V54">
            <v>5420.6699999999983</v>
          </cell>
          <cell r="W54">
            <v>16607.690000000002</v>
          </cell>
          <cell r="X54">
            <v>2368.7199999999866</v>
          </cell>
          <cell r="AA54">
            <v>139897.78999999998</v>
          </cell>
          <cell r="AC54">
            <v>109796.59999999999</v>
          </cell>
          <cell r="AD54">
            <v>104209.26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1373.4699999999998</v>
          </cell>
          <cell r="D57">
            <v>747.65000000000009</v>
          </cell>
          <cell r="E57">
            <v>166.62000000000035</v>
          </cell>
          <cell r="F57">
            <v>598.44999999999982</v>
          </cell>
          <cell r="G57">
            <v>866.82999999999993</v>
          </cell>
          <cell r="H57">
            <v>187.09999999999991</v>
          </cell>
          <cell r="I57">
            <v>0</v>
          </cell>
          <cell r="J57">
            <v>2.0900000000001455</v>
          </cell>
          <cell r="K57">
            <v>784.97000000000025</v>
          </cell>
          <cell r="L57">
            <v>223.35999999999967</v>
          </cell>
          <cell r="M57">
            <v>1708.0099999999993</v>
          </cell>
          <cell r="N57">
            <v>118.5600000000004</v>
          </cell>
          <cell r="O57">
            <v>28.06</v>
          </cell>
          <cell r="P57">
            <v>47.980000000000004</v>
          </cell>
          <cell r="Q57">
            <v>1298.8200000000002</v>
          </cell>
          <cell r="R57">
            <v>15.970000000000027</v>
          </cell>
          <cell r="S57">
            <v>77.169999999999845</v>
          </cell>
          <cell r="T57">
            <v>603.76000000000022</v>
          </cell>
          <cell r="U57">
            <v>29.4699999999998</v>
          </cell>
          <cell r="V57">
            <v>646.54999999999973</v>
          </cell>
          <cell r="W57">
            <v>0</v>
          </cell>
          <cell r="X57">
            <v>68.370000000000346</v>
          </cell>
          <cell r="AA57">
            <v>4642.7199999999993</v>
          </cell>
          <cell r="AC57">
            <v>2816.15</v>
          </cell>
          <cell r="AD57">
            <v>4950.54</v>
          </cell>
        </row>
        <row r="58">
          <cell r="B58" t="str">
            <v>Total Selling Expenses</v>
          </cell>
          <cell r="C58">
            <v>38972.559999999998</v>
          </cell>
          <cell r="D58">
            <v>47132.71</v>
          </cell>
          <cell r="E58">
            <v>40771.220000000008</v>
          </cell>
          <cell r="F58">
            <v>50499.11</v>
          </cell>
          <cell r="G58">
            <v>47364.76</v>
          </cell>
          <cell r="H58">
            <v>31804.629999999976</v>
          </cell>
          <cell r="I58">
            <v>22488.669999999984</v>
          </cell>
          <cell r="J58">
            <v>34325.190000000017</v>
          </cell>
          <cell r="K58">
            <v>39520.36000000003</v>
          </cell>
          <cell r="L58">
            <v>48865.32999999998</v>
          </cell>
          <cell r="M58">
            <v>57298.700000000033</v>
          </cell>
          <cell r="N58">
            <v>63985.089999999931</v>
          </cell>
          <cell r="O58">
            <v>45945.649999999994</v>
          </cell>
          <cell r="P58">
            <v>49778.25</v>
          </cell>
          <cell r="Q58">
            <v>62192.999999999985</v>
          </cell>
          <cell r="R58">
            <v>47142.580000000009</v>
          </cell>
          <cell r="S58">
            <v>64132.329999999987</v>
          </cell>
          <cell r="T58">
            <v>55100.369999999995</v>
          </cell>
          <cell r="U58">
            <v>27021.650000000005</v>
          </cell>
          <cell r="V58">
            <v>32753.98000000001</v>
          </cell>
          <cell r="W58">
            <v>55428.480000000018</v>
          </cell>
          <cell r="X58">
            <v>33077.649999999972</v>
          </cell>
          <cell r="Y58">
            <v>0</v>
          </cell>
          <cell r="Z58">
            <v>0</v>
          </cell>
          <cell r="AA58">
            <v>593857.73</v>
          </cell>
          <cell r="AC58">
            <v>472573.94000000006</v>
          </cell>
          <cell r="AD58">
            <v>401744.54</v>
          </cell>
        </row>
        <row r="59">
          <cell r="C59">
            <v>0.1860792988560957</v>
          </cell>
          <cell r="D59">
            <v>0.27584948181262664</v>
          </cell>
          <cell r="E59">
            <v>0.18225935924318998</v>
          </cell>
          <cell r="F59">
            <v>0.17430652995869483</v>
          </cell>
          <cell r="G59">
            <v>0.15446993210332924</v>
          </cell>
          <cell r="H59">
            <v>9.9753256406958979E-2</v>
          </cell>
          <cell r="I59">
            <v>0.2396741645385306</v>
          </cell>
          <cell r="J59">
            <v>0.19797491670247866</v>
          </cell>
          <cell r="K59">
            <v>0.14487665708957129</v>
          </cell>
          <cell r="L59">
            <v>0.33465461603153596</v>
          </cell>
          <cell r="M59">
            <v>0.24577535605635978</v>
          </cell>
          <cell r="N59">
            <v>0.23231551674127102</v>
          </cell>
          <cell r="O59">
            <v>0.36962802005431911</v>
          </cell>
          <cell r="P59">
            <v>0.2652420992055245</v>
          </cell>
          <cell r="Q59">
            <v>0.33131785588714741</v>
          </cell>
          <cell r="R59">
            <v>0.19255691830703128</v>
          </cell>
          <cell r="S59">
            <v>0.24876888507333844</v>
          </cell>
          <cell r="T59">
            <v>0.18307996919226721</v>
          </cell>
          <cell r="U59">
            <v>0.17026123611434912</v>
          </cell>
          <cell r="V59">
            <v>0.25442227334215511</v>
          </cell>
          <cell r="W59">
            <v>0.29666365463357408</v>
          </cell>
          <cell r="X59">
            <v>0.39883661175079432</v>
          </cell>
          <cell r="Y59">
            <v>0</v>
          </cell>
          <cell r="Z59">
            <v>0</v>
          </cell>
          <cell r="AA59">
            <v>0.25067316169814596</v>
          </cell>
          <cell r="AC59">
            <v>0.25400451792855072</v>
          </cell>
          <cell r="AD59">
            <v>0.18218107388765739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38921.040000000001</v>
          </cell>
          <cell r="D61">
            <v>28494.700000000004</v>
          </cell>
          <cell r="E61">
            <v>20447.130000000019</v>
          </cell>
          <cell r="F61">
            <v>25350.969999999943</v>
          </cell>
          <cell r="G61">
            <v>20307.780000000028</v>
          </cell>
          <cell r="H61">
            <v>20691.22</v>
          </cell>
          <cell r="I61">
            <v>12992.73000000001</v>
          </cell>
          <cell r="J61">
            <v>27592.790000000008</v>
          </cell>
          <cell r="K61">
            <v>25892.22</v>
          </cell>
          <cell r="L61">
            <v>16271.299999999988</v>
          </cell>
          <cell r="M61">
            <v>21066.079999999958</v>
          </cell>
          <cell r="N61">
            <v>41709.910000000091</v>
          </cell>
          <cell r="O61">
            <v>28084.119999999995</v>
          </cell>
          <cell r="P61">
            <v>23557.050000000003</v>
          </cell>
          <cell r="Q61">
            <v>28208.429999999993</v>
          </cell>
          <cell r="R61">
            <v>25828.689999999988</v>
          </cell>
          <cell r="S61">
            <v>24027.729999999981</v>
          </cell>
          <cell r="T61">
            <v>25722.350000000035</v>
          </cell>
          <cell r="U61">
            <v>19061.119999999995</v>
          </cell>
          <cell r="V61">
            <v>26009.48000000004</v>
          </cell>
          <cell r="W61">
            <v>26270.929999999993</v>
          </cell>
          <cell r="X61">
            <v>24018.460000000021</v>
          </cell>
          <cell r="AA61">
            <v>313564.35000000009</v>
          </cell>
          <cell r="AC61">
            <v>250788.36000000004</v>
          </cell>
          <cell r="AD61">
            <v>236961.88</v>
          </cell>
        </row>
        <row r="62">
          <cell r="A62" t="str">
            <v>Admin Telephone</v>
          </cell>
          <cell r="B62" t="str">
            <v>Telephone</v>
          </cell>
          <cell r="C62">
            <v>586.04999999999995</v>
          </cell>
          <cell r="D62">
            <v>696.63000000000011</v>
          </cell>
          <cell r="E62">
            <v>575.17999999999984</v>
          </cell>
          <cell r="F62">
            <v>883.7</v>
          </cell>
          <cell r="G62">
            <v>1354.08</v>
          </cell>
          <cell r="H62">
            <v>550.42000000000053</v>
          </cell>
          <cell r="I62">
            <v>279.67999999999938</v>
          </cell>
          <cell r="J62">
            <v>697.78000000000065</v>
          </cell>
          <cell r="K62">
            <v>1382.8899999999994</v>
          </cell>
          <cell r="L62">
            <v>0</v>
          </cell>
          <cell r="M62">
            <v>1125.21</v>
          </cell>
          <cell r="N62">
            <v>1080.9399999999996</v>
          </cell>
          <cell r="O62">
            <v>449.73</v>
          </cell>
          <cell r="P62">
            <v>678.73</v>
          </cell>
          <cell r="Q62">
            <v>656.74</v>
          </cell>
          <cell r="R62">
            <v>704.28999999999974</v>
          </cell>
          <cell r="S62">
            <v>1451.0800000000004</v>
          </cell>
          <cell r="T62">
            <v>-247.32000000000016</v>
          </cell>
          <cell r="U62">
            <v>610.64999999999964</v>
          </cell>
          <cell r="V62">
            <v>640.07000000000062</v>
          </cell>
          <cell r="W62">
            <v>599.17999999999938</v>
          </cell>
          <cell r="X62">
            <v>665.19000000000051</v>
          </cell>
          <cell r="AA62">
            <v>8414.49</v>
          </cell>
          <cell r="AC62">
            <v>6208.34</v>
          </cell>
          <cell r="AD62">
            <v>7006.41</v>
          </cell>
        </row>
        <row r="63">
          <cell r="A63" t="str">
            <v>Admin Other</v>
          </cell>
          <cell r="B63" t="str">
            <v>Other Admin Expenses</v>
          </cell>
          <cell r="C63">
            <v>3555.2000000000003</v>
          </cell>
          <cell r="D63">
            <v>3008.4599999999996</v>
          </cell>
          <cell r="E63">
            <v>1962.3999999999996</v>
          </cell>
          <cell r="F63">
            <v>3692.3999999999996</v>
          </cell>
          <cell r="G63">
            <v>3645.9900000000016</v>
          </cell>
          <cell r="H63">
            <v>4038.5299999999952</v>
          </cell>
          <cell r="I63">
            <v>1590.8500000000022</v>
          </cell>
          <cell r="J63">
            <v>3134.3799999999974</v>
          </cell>
          <cell r="K63">
            <v>3844.9000000000015</v>
          </cell>
          <cell r="L63">
            <v>4178.880000000001</v>
          </cell>
          <cell r="M63">
            <v>5669.93</v>
          </cell>
          <cell r="N63">
            <v>3739.9300000000076</v>
          </cell>
          <cell r="O63">
            <v>3921.56</v>
          </cell>
          <cell r="P63">
            <v>5242.9600000000009</v>
          </cell>
          <cell r="Q63">
            <v>4100.1999999999989</v>
          </cell>
          <cell r="R63">
            <v>5149.6200000000008</v>
          </cell>
          <cell r="S63">
            <v>3594.4399999999987</v>
          </cell>
          <cell r="T63">
            <v>5521.66</v>
          </cell>
          <cell r="U63">
            <v>2794.0200000000004</v>
          </cell>
          <cell r="V63">
            <v>4337.3300000000017</v>
          </cell>
          <cell r="W63">
            <v>5365.5199999999968</v>
          </cell>
          <cell r="X63">
            <v>5042.3000000000029</v>
          </cell>
          <cell r="AA63">
            <v>54479.470000000008</v>
          </cell>
          <cell r="AC63">
            <v>45069.61</v>
          </cell>
          <cell r="AD63">
            <v>32651.989999999998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-72</v>
          </cell>
          <cell r="D64">
            <v>1.9200000000000017</v>
          </cell>
          <cell r="E64">
            <v>0</v>
          </cell>
          <cell r="F64">
            <v>0</v>
          </cell>
          <cell r="G64">
            <v>-1463</v>
          </cell>
          <cell r="H64">
            <v>-977.45000000000027</v>
          </cell>
          <cell r="I64">
            <v>0</v>
          </cell>
          <cell r="J64">
            <v>0</v>
          </cell>
          <cell r="K64">
            <v>0</v>
          </cell>
          <cell r="L64">
            <v>-747.66999999999962</v>
          </cell>
          <cell r="M64">
            <v>0</v>
          </cell>
          <cell r="N64">
            <v>0</v>
          </cell>
          <cell r="O64">
            <v>-1582.03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-867.8</v>
          </cell>
          <cell r="U64">
            <v>-943.80000000000018</v>
          </cell>
          <cell r="V64">
            <v>0</v>
          </cell>
          <cell r="W64">
            <v>-633.59999999999991</v>
          </cell>
          <cell r="X64">
            <v>0</v>
          </cell>
          <cell r="AA64">
            <v>-4027.23</v>
          </cell>
          <cell r="AC64">
            <v>-4027.23</v>
          </cell>
          <cell r="AD64">
            <v>-3258.2</v>
          </cell>
        </row>
        <row r="65">
          <cell r="B65" t="str">
            <v>Total Administrative expenses</v>
          </cell>
          <cell r="C65">
            <v>42990.29</v>
          </cell>
          <cell r="D65">
            <v>32201.710000000003</v>
          </cell>
          <cell r="E65">
            <v>22984.710000000021</v>
          </cell>
          <cell r="F65">
            <v>29927.069999999942</v>
          </cell>
          <cell r="G65">
            <v>23844.850000000031</v>
          </cell>
          <cell r="H65">
            <v>24302.719999999998</v>
          </cell>
          <cell r="I65">
            <v>14863.260000000013</v>
          </cell>
          <cell r="J65">
            <v>31424.950000000004</v>
          </cell>
          <cell r="K65">
            <v>31120.010000000002</v>
          </cell>
          <cell r="L65">
            <v>19702.509999999991</v>
          </cell>
          <cell r="M65">
            <v>27861.219999999958</v>
          </cell>
          <cell r="N65">
            <v>46530.780000000101</v>
          </cell>
          <cell r="O65">
            <v>30873.379999999997</v>
          </cell>
          <cell r="P65">
            <v>29478.740000000005</v>
          </cell>
          <cell r="Q65">
            <v>32965.369999999995</v>
          </cell>
          <cell r="R65">
            <v>31682.599999999991</v>
          </cell>
          <cell r="S65">
            <v>29073.249999999982</v>
          </cell>
          <cell r="T65">
            <v>30128.890000000036</v>
          </cell>
          <cell r="U65">
            <v>21521.989999999998</v>
          </cell>
          <cell r="V65">
            <v>30986.880000000041</v>
          </cell>
          <cell r="W65">
            <v>31602.029999999992</v>
          </cell>
          <cell r="X65">
            <v>29725.950000000026</v>
          </cell>
          <cell r="Y65">
            <v>0</v>
          </cell>
          <cell r="Z65">
            <v>0</v>
          </cell>
          <cell r="AA65">
            <v>372431.08000000013</v>
          </cell>
          <cell r="AC65">
            <v>298039.08000000007</v>
          </cell>
          <cell r="AD65">
            <v>273362.08</v>
          </cell>
        </row>
        <row r="66">
          <cell r="C66">
            <v>0.20526244672713886</v>
          </cell>
          <cell r="D66">
            <v>0.18846412644171059</v>
          </cell>
          <cell r="E66">
            <v>0.10274842197487699</v>
          </cell>
          <cell r="F66">
            <v>0.10329852790536204</v>
          </cell>
          <cell r="G66">
            <v>7.7764826856803984E-2</v>
          </cell>
          <cell r="H66">
            <v>7.6223979324599331E-2</v>
          </cell>
          <cell r="I66">
            <v>0.15840596277231894</v>
          </cell>
          <cell r="J66">
            <v>0.18124741213754547</v>
          </cell>
          <cell r="K66">
            <v>0.11408203309367693</v>
          </cell>
          <cell r="L66">
            <v>0.13493280243697317</v>
          </cell>
          <cell r="M66">
            <v>0.11950709642041718</v>
          </cell>
          <cell r="N66">
            <v>0.16894283027615392</v>
          </cell>
          <cell r="O66">
            <v>0.2483731609365547</v>
          </cell>
          <cell r="P66">
            <v>0.15707669272290339</v>
          </cell>
          <cell r="Q66">
            <v>0.17561487155992625</v>
          </cell>
          <cell r="R66">
            <v>0.12940962967988487</v>
          </cell>
          <cell r="S66">
            <v>0.11277494499199443</v>
          </cell>
          <cell r="T66">
            <v>0.10010815268567551</v>
          </cell>
          <cell r="U66">
            <v>0.13560832225421687</v>
          </cell>
          <cell r="V66">
            <v>0.24069601475547603</v>
          </cell>
          <cell r="W66">
            <v>0.16914001094094303</v>
          </cell>
          <cell r="X66">
            <v>0.3584232005318862</v>
          </cell>
          <cell r="Y66">
            <v>0</v>
          </cell>
          <cell r="Z66">
            <v>0</v>
          </cell>
          <cell r="AA66">
            <v>0.15720680496699971</v>
          </cell>
          <cell r="AC66">
            <v>0.1601934986920116</v>
          </cell>
          <cell r="AD66">
            <v>0.12396284786985211</v>
          </cell>
        </row>
        <row r="68">
          <cell r="B68" t="str">
            <v>EBITDA</v>
          </cell>
          <cell r="C68">
            <v>19374.160000000011</v>
          </cell>
          <cell r="D68">
            <v>-1783.780000000017</v>
          </cell>
          <cell r="E68">
            <v>37455.439999999893</v>
          </cell>
          <cell r="F68">
            <v>64483.119999999988</v>
          </cell>
          <cell r="G68">
            <v>88987.360000000015</v>
          </cell>
          <cell r="H68">
            <v>201202.3400000002</v>
          </cell>
          <cell r="I68">
            <v>-20978.819999999887</v>
          </cell>
          <cell r="J68">
            <v>36847.160000000389</v>
          </cell>
          <cell r="K68">
            <v>21736.989999999692</v>
          </cell>
          <cell r="L68">
            <v>-986.50000000009095</v>
          </cell>
          <cell r="M68">
            <v>9907.4100000000399</v>
          </cell>
          <cell r="N68">
            <v>78623.939999999959</v>
          </cell>
          <cell r="O68">
            <v>-49871.19000000001</v>
          </cell>
          <cell r="P68">
            <v>-19111.08999999996</v>
          </cell>
          <cell r="Q68">
            <v>4644.8499999999476</v>
          </cell>
          <cell r="R68">
            <v>44609.519999999975</v>
          </cell>
          <cell r="S68">
            <v>37083.110000000233</v>
          </cell>
          <cell r="T68">
            <v>83821.319999999832</v>
          </cell>
          <cell r="U68">
            <v>36395.470000000125</v>
          </cell>
          <cell r="V68">
            <v>-19467.680000000146</v>
          </cell>
          <cell r="W68">
            <v>-3400.5900000000838</v>
          </cell>
          <cell r="X68">
            <v>-51494.700000000521</v>
          </cell>
          <cell r="Y68">
            <v>0</v>
          </cell>
          <cell r="Z68">
            <v>0</v>
          </cell>
          <cell r="AA68">
            <v>151740.37000000005</v>
          </cell>
          <cell r="AC68">
            <v>63209.019999999204</v>
          </cell>
          <cell r="AD68">
            <v>446337.47000000026</v>
          </cell>
        </row>
        <row r="69">
          <cell r="C69">
            <v>9.2504318646909958E-2</v>
          </cell>
          <cell r="D69">
            <v>-1.0439772902252635E-2</v>
          </cell>
          <cell r="E69">
            <v>0.16743684625016683</v>
          </cell>
          <cell r="F69">
            <v>0.22257479167672681</v>
          </cell>
          <cell r="G69">
            <v>0.29021304989731855</v>
          </cell>
          <cell r="H69">
            <v>0.63105870471375314</v>
          </cell>
          <cell r="I69">
            <v>-0.22358286001369548</v>
          </cell>
          <cell r="J69">
            <v>0.21252070073677601</v>
          </cell>
          <cell r="K69">
            <v>7.9685064771408784E-2</v>
          </cell>
          <cell r="L69">
            <v>-6.7560533964498102E-3</v>
          </cell>
          <cell r="M69">
            <v>4.249655263289303E-2</v>
          </cell>
          <cell r="N69">
            <v>0.28546589915454829</v>
          </cell>
          <cell r="O69">
            <v>-0.40120858487044508</v>
          </cell>
          <cell r="P69">
            <v>-0.10183294169051135</v>
          </cell>
          <cell r="Q69">
            <v>2.4744291848236934E-2</v>
          </cell>
          <cell r="R69">
            <v>0.1822104708388016</v>
          </cell>
          <cell r="S69">
            <v>0.14384513910148014</v>
          </cell>
          <cell r="T69">
            <v>0.27851001151634991</v>
          </cell>
          <cell r="U69">
            <v>0.22932491950575667</v>
          </cell>
          <cell r="V69">
            <v>-0.15121861228154995</v>
          </cell>
          <cell r="W69">
            <v>-1.8200597550400269E-2</v>
          </cell>
          <cell r="X69">
            <v>-0.62090177721584983</v>
          </cell>
          <cell r="Y69">
            <v>0</v>
          </cell>
          <cell r="Z69">
            <v>0</v>
          </cell>
          <cell r="AA69">
            <v>6.4051095714703438E-2</v>
          </cell>
          <cell r="AC69">
            <v>3.3974316598659494E-2</v>
          </cell>
          <cell r="AD69">
            <v>0.20240284933530175</v>
          </cell>
        </row>
        <row r="71">
          <cell r="A71" t="str">
            <v>Depreciation</v>
          </cell>
          <cell r="B71" t="str">
            <v>Depreciation</v>
          </cell>
          <cell r="C71">
            <v>2532.19</v>
          </cell>
          <cell r="D71">
            <v>2532.19</v>
          </cell>
          <cell r="E71">
            <v>2623.0999999999995</v>
          </cell>
          <cell r="F71">
            <v>2532.1900000000005</v>
          </cell>
          <cell r="G71">
            <v>2532.1900000000005</v>
          </cell>
          <cell r="H71">
            <v>2532.1899999999987</v>
          </cell>
          <cell r="I71">
            <v>2532.1900000000023</v>
          </cell>
          <cell r="J71">
            <v>2532.1899999999987</v>
          </cell>
          <cell r="K71">
            <v>2532.1899999999987</v>
          </cell>
          <cell r="L71">
            <v>2532.190000000006</v>
          </cell>
          <cell r="M71">
            <v>2640.3399999999965</v>
          </cell>
          <cell r="N71">
            <v>2672.5699999999961</v>
          </cell>
          <cell r="O71">
            <v>2831.28</v>
          </cell>
          <cell r="P71">
            <v>2831.28</v>
          </cell>
          <cell r="Q71">
            <v>2858.8900000000003</v>
          </cell>
          <cell r="R71">
            <v>2858.8899999999994</v>
          </cell>
          <cell r="S71">
            <v>2858.869999999999</v>
          </cell>
          <cell r="T71">
            <v>2867.2099999999991</v>
          </cell>
          <cell r="U71">
            <v>2922.7700000000004</v>
          </cell>
          <cell r="V71">
            <v>2856.1000000000022</v>
          </cell>
          <cell r="W71">
            <v>2856.1100000000042</v>
          </cell>
          <cell r="X71">
            <v>2856.1099999999933</v>
          </cell>
          <cell r="AA71">
            <v>33910.419999999991</v>
          </cell>
          <cell r="AC71">
            <v>28597.51</v>
          </cell>
          <cell r="AD71">
            <v>25412.810000000005</v>
          </cell>
        </row>
        <row r="73">
          <cell r="B73" t="str">
            <v>EBIT</v>
          </cell>
          <cell r="C73">
            <v>16841.970000000012</v>
          </cell>
          <cell r="D73">
            <v>-4315.9700000000175</v>
          </cell>
          <cell r="E73">
            <v>34832.339999999895</v>
          </cell>
          <cell r="F73">
            <v>61950.929999999986</v>
          </cell>
          <cell r="G73">
            <v>86455.170000000013</v>
          </cell>
          <cell r="H73">
            <v>198670.1500000002</v>
          </cell>
          <cell r="I73">
            <v>-23511.009999999889</v>
          </cell>
          <cell r="J73">
            <v>34314.970000000394</v>
          </cell>
          <cell r="K73">
            <v>19204.799999999694</v>
          </cell>
          <cell r="L73">
            <v>-3518.6900000000969</v>
          </cell>
          <cell r="M73">
            <v>7267.0700000000434</v>
          </cell>
          <cell r="N73">
            <v>75951.369999999966</v>
          </cell>
          <cell r="O73">
            <v>-52702.470000000008</v>
          </cell>
          <cell r="P73">
            <v>-21942.369999999959</v>
          </cell>
          <cell r="Q73">
            <v>1785.9599999999473</v>
          </cell>
          <cell r="R73">
            <v>41750.629999999976</v>
          </cell>
          <cell r="S73">
            <v>34224.240000000238</v>
          </cell>
          <cell r="T73">
            <v>80954.109999999841</v>
          </cell>
          <cell r="U73">
            <v>33472.700000000128</v>
          </cell>
          <cell r="V73">
            <v>-22323.780000000148</v>
          </cell>
          <cell r="W73">
            <v>-6256.700000000088</v>
          </cell>
          <cell r="X73">
            <v>-54350.810000000514</v>
          </cell>
          <cell r="Y73">
            <v>0</v>
          </cell>
          <cell r="Z73">
            <v>0</v>
          </cell>
          <cell r="AA73">
            <v>117829.95000000007</v>
          </cell>
          <cell r="AC73">
            <v>34611.509999999209</v>
          </cell>
          <cell r="AD73">
            <v>420924.66000000027</v>
          </cell>
        </row>
        <row r="74">
          <cell r="C74">
            <v>8.0414064894772125E-2</v>
          </cell>
          <cell r="D74">
            <v>-2.5259699432068451E-2</v>
          </cell>
          <cell r="E74">
            <v>0.15571081682963903</v>
          </cell>
          <cell r="F74">
            <v>0.21383449403393454</v>
          </cell>
          <cell r="G74">
            <v>0.28195485926418268</v>
          </cell>
          <cell r="H74">
            <v>0.62311664727302396</v>
          </cell>
          <cell r="I74">
            <v>-0.25056980600484668</v>
          </cell>
          <cell r="J74">
            <v>0.19791597154737173</v>
          </cell>
          <cell r="K74">
            <v>7.0402375486300031E-2</v>
          </cell>
          <cell r="L74">
            <v>-2.4097777522100808E-2</v>
          </cell>
          <cell r="M74">
            <v>3.1171156007666841E-2</v>
          </cell>
          <cell r="N74">
            <v>0.27576239665768199</v>
          </cell>
          <cell r="O74">
            <v>-0.42398594073807111</v>
          </cell>
          <cell r="P74">
            <v>-0.11691934289261503</v>
          </cell>
          <cell r="Q74">
            <v>9.5142610567136559E-3</v>
          </cell>
          <cell r="R74">
            <v>0.17053314965318156</v>
          </cell>
          <cell r="S74">
            <v>0.13275560122768679</v>
          </cell>
          <cell r="T74">
            <v>0.26898323849345079</v>
          </cell>
          <cell r="U74">
            <v>0.21090878159123497</v>
          </cell>
          <cell r="V74">
            <v>-0.17340386900126858</v>
          </cell>
          <cell r="W74">
            <v>-3.3487035688979899E-2</v>
          </cell>
          <cell r="X74">
            <v>-0.65533956935608828</v>
          </cell>
          <cell r="Y74">
            <v>0</v>
          </cell>
          <cell r="Z74">
            <v>0</v>
          </cell>
          <cell r="AA74">
            <v>4.9737175449807602E-2</v>
          </cell>
          <cell r="AC74">
            <v>1.8603395507439557E-2</v>
          </cell>
          <cell r="AD74">
            <v>0.19087877730608888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0</v>
          </cell>
          <cell r="AC76">
            <v>0</v>
          </cell>
          <cell r="AD76">
            <v>0</v>
          </cell>
        </row>
        <row r="78">
          <cell r="B78" t="str">
            <v>Profit Before Tax</v>
          </cell>
          <cell r="C78">
            <v>16841.970000000012</v>
          </cell>
          <cell r="D78">
            <v>-4315.9700000000175</v>
          </cell>
          <cell r="E78">
            <v>34832.339999999895</v>
          </cell>
          <cell r="F78">
            <v>61950.929999999986</v>
          </cell>
          <cell r="G78">
            <v>86455.170000000013</v>
          </cell>
          <cell r="H78">
            <v>198670.1500000002</v>
          </cell>
          <cell r="I78">
            <v>-23511.009999999889</v>
          </cell>
          <cell r="J78">
            <v>34314.970000000394</v>
          </cell>
          <cell r="K78">
            <v>19204.799999999694</v>
          </cell>
          <cell r="L78">
            <v>-3518.6900000000969</v>
          </cell>
          <cell r="M78">
            <v>7267.0700000000434</v>
          </cell>
          <cell r="N78">
            <v>75951.369999999966</v>
          </cell>
          <cell r="O78">
            <v>-52702.470000000008</v>
          </cell>
          <cell r="P78">
            <v>-21942.369999999959</v>
          </cell>
          <cell r="Q78">
            <v>1785.9599999999473</v>
          </cell>
          <cell r="R78">
            <v>41750.629999999976</v>
          </cell>
          <cell r="S78">
            <v>34224.240000000238</v>
          </cell>
          <cell r="T78">
            <v>80954.109999999841</v>
          </cell>
          <cell r="U78">
            <v>33472.700000000128</v>
          </cell>
          <cell r="V78">
            <v>-22323.780000000148</v>
          </cell>
          <cell r="W78">
            <v>-6256.700000000088</v>
          </cell>
          <cell r="X78">
            <v>-54350.810000000514</v>
          </cell>
          <cell r="Y78">
            <v>0</v>
          </cell>
          <cell r="Z78">
            <v>0</v>
          </cell>
          <cell r="AA78">
            <v>117829.95000000007</v>
          </cell>
          <cell r="AC78">
            <v>34611.509999999209</v>
          </cell>
          <cell r="AD78">
            <v>420924.66000000027</v>
          </cell>
        </row>
        <row r="79">
          <cell r="C79">
            <v>8.0414064894772125E-2</v>
          </cell>
          <cell r="D79">
            <v>-2.5259699432068451E-2</v>
          </cell>
          <cell r="E79">
            <v>0.15571081682963903</v>
          </cell>
          <cell r="F79">
            <v>0.21383449403393454</v>
          </cell>
          <cell r="G79">
            <v>0.28195485926418268</v>
          </cell>
          <cell r="H79">
            <v>0.62311664727302396</v>
          </cell>
          <cell r="I79">
            <v>-0.25056980600484668</v>
          </cell>
          <cell r="J79">
            <v>0.19791597154737173</v>
          </cell>
          <cell r="K79">
            <v>7.0402375486300031E-2</v>
          </cell>
          <cell r="L79">
            <v>-2.4097777522100808E-2</v>
          </cell>
          <cell r="M79">
            <v>3.1171156007666841E-2</v>
          </cell>
          <cell r="N79">
            <v>0.27576239665768199</v>
          </cell>
          <cell r="O79">
            <v>-0.42398594073807111</v>
          </cell>
          <cell r="P79">
            <v>-0.11691934289261503</v>
          </cell>
          <cell r="Q79">
            <v>9.5142610567136559E-3</v>
          </cell>
          <cell r="R79">
            <v>0.17053314965318156</v>
          </cell>
          <cell r="S79">
            <v>0.13275560122768679</v>
          </cell>
          <cell r="T79">
            <v>0.26898323849345079</v>
          </cell>
          <cell r="U79">
            <v>0.21090878159123497</v>
          </cell>
          <cell r="V79">
            <v>-0.17340386900126858</v>
          </cell>
          <cell r="W79">
            <v>-3.3487035688979899E-2</v>
          </cell>
          <cell r="X79">
            <v>-0.65533956935608828</v>
          </cell>
          <cell r="Y79">
            <v>0</v>
          </cell>
          <cell r="Z79">
            <v>0</v>
          </cell>
          <cell r="AA79">
            <v>4.9737175449807602E-2</v>
          </cell>
          <cell r="AC79">
            <v>1.8603395507439557E-2</v>
          </cell>
          <cell r="AD79">
            <v>0.19087877730608888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16841.970000000012</v>
          </cell>
          <cell r="D83">
            <v>-4315.9700000000175</v>
          </cell>
          <cell r="E83">
            <v>34832.339999999895</v>
          </cell>
          <cell r="F83">
            <v>61950.929999999986</v>
          </cell>
          <cell r="G83">
            <v>86455.170000000013</v>
          </cell>
          <cell r="H83">
            <v>198670.1500000002</v>
          </cell>
          <cell r="I83">
            <v>-23511.009999999889</v>
          </cell>
          <cell r="J83">
            <v>34314.970000000394</v>
          </cell>
          <cell r="K83">
            <v>19204.799999999694</v>
          </cell>
          <cell r="L83">
            <v>-3518.6900000000969</v>
          </cell>
          <cell r="M83">
            <v>7267.0700000000434</v>
          </cell>
          <cell r="N83">
            <v>75951.369999999966</v>
          </cell>
          <cell r="O83">
            <v>-52702.470000000008</v>
          </cell>
          <cell r="P83">
            <v>-21942.369999999959</v>
          </cell>
          <cell r="Q83">
            <v>1785.9599999999473</v>
          </cell>
          <cell r="R83">
            <v>41750.629999999976</v>
          </cell>
          <cell r="S83">
            <v>34224.240000000238</v>
          </cell>
          <cell r="T83">
            <v>80954.109999999841</v>
          </cell>
          <cell r="U83">
            <v>33472.700000000128</v>
          </cell>
          <cell r="V83">
            <v>-22323.780000000148</v>
          </cell>
          <cell r="W83">
            <v>-6256.700000000088</v>
          </cell>
          <cell r="X83">
            <v>-54350.810000000514</v>
          </cell>
          <cell r="Y83">
            <v>0</v>
          </cell>
          <cell r="Z83">
            <v>0</v>
          </cell>
          <cell r="AA83">
            <v>117829.95000000007</v>
          </cell>
          <cell r="AC83">
            <v>34611.509999999209</v>
          </cell>
          <cell r="AD83">
            <v>420924.66000000027</v>
          </cell>
        </row>
        <row r="84">
          <cell r="C84">
            <v>8.0414064894772125E-2</v>
          </cell>
          <cell r="D84">
            <v>-2.5259699432068451E-2</v>
          </cell>
          <cell r="E84">
            <v>0.15571081682963903</v>
          </cell>
          <cell r="F84">
            <v>0.21383449403393454</v>
          </cell>
          <cell r="G84">
            <v>0.28195485926418268</v>
          </cell>
          <cell r="H84">
            <v>0.62311664727302396</v>
          </cell>
          <cell r="I84">
            <v>-0.25056980600484668</v>
          </cell>
          <cell r="J84">
            <v>0.19791597154737173</v>
          </cell>
          <cell r="K84">
            <v>7.0402375486300031E-2</v>
          </cell>
          <cell r="L84">
            <v>-2.4097777522100808E-2</v>
          </cell>
          <cell r="M84">
            <v>3.1171156007666841E-2</v>
          </cell>
          <cell r="N84">
            <v>0.27576239665768199</v>
          </cell>
          <cell r="O84">
            <v>-0.42398594073807111</v>
          </cell>
          <cell r="P84">
            <v>-0.11691934289261503</v>
          </cell>
          <cell r="Q84">
            <v>9.5142610567136559E-3</v>
          </cell>
          <cell r="R84">
            <v>0.17053314965318156</v>
          </cell>
          <cell r="S84">
            <v>0.13275560122768679</v>
          </cell>
          <cell r="T84">
            <v>0.26898323849345079</v>
          </cell>
          <cell r="U84">
            <v>0.21090878159123497</v>
          </cell>
          <cell r="V84">
            <v>-0.17340386900126858</v>
          </cell>
          <cell r="W84">
            <v>-3.3487035688979899E-2</v>
          </cell>
          <cell r="X84">
            <v>-0.65533956935608828</v>
          </cell>
          <cell r="Y84">
            <v>0</v>
          </cell>
          <cell r="Z84">
            <v>0</v>
          </cell>
          <cell r="AA84">
            <v>4.9737175449807602E-2</v>
          </cell>
          <cell r="AC84">
            <v>1.8603395507439557E-2</v>
          </cell>
          <cell r="AD84">
            <v>0.19087877730608888</v>
          </cell>
        </row>
      </sheetData>
      <sheetData sheetId="34" refreshError="1">
        <row r="8">
          <cell r="A8" t="str">
            <v>Sales - External</v>
          </cell>
          <cell r="B8" t="str">
            <v>External Sales</v>
          </cell>
          <cell r="C8">
            <v>15238.149999999998</v>
          </cell>
          <cell r="D8">
            <v>376963.02</v>
          </cell>
          <cell r="E8">
            <v>340196.03999999969</v>
          </cell>
          <cell r="F8">
            <v>395432.84000000055</v>
          </cell>
          <cell r="G8">
            <v>457270.08999999962</v>
          </cell>
          <cell r="H8">
            <v>348887.01</v>
          </cell>
          <cell r="I8">
            <v>251275.62999999989</v>
          </cell>
          <cell r="J8">
            <v>258335.41000000015</v>
          </cell>
          <cell r="K8">
            <v>350771.16999999993</v>
          </cell>
          <cell r="L8">
            <v>352024.93000000017</v>
          </cell>
          <cell r="M8">
            <v>501135.88999999966</v>
          </cell>
          <cell r="N8">
            <v>475426.98999999929</v>
          </cell>
          <cell r="O8">
            <v>316503.05</v>
          </cell>
          <cell r="P8">
            <v>202900.22000000003</v>
          </cell>
          <cell r="Q8">
            <v>184990.85999999987</v>
          </cell>
          <cell r="R8">
            <v>72912.390000000014</v>
          </cell>
          <cell r="S8">
            <v>179830</v>
          </cell>
          <cell r="T8">
            <v>94290.539999999921</v>
          </cell>
          <cell r="U8">
            <v>-1557.0400000000373</v>
          </cell>
          <cell r="V8">
            <v>1.0000000009313226E-2</v>
          </cell>
          <cell r="W8">
            <v>16828</v>
          </cell>
          <cell r="X8">
            <v>2.0000000018626451E-2</v>
          </cell>
          <cell r="AA8">
            <v>2043260.929999999</v>
          </cell>
          <cell r="AC8">
            <v>1066698.0499999998</v>
          </cell>
          <cell r="AD8">
            <v>3146394.29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-217.25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C16">
            <v>0</v>
          </cell>
          <cell r="AD16">
            <v>-217.25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-217.25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-217.25</v>
          </cell>
        </row>
        <row r="24">
          <cell r="A24" t="str">
            <v>Sales</v>
          </cell>
          <cell r="B24" t="str">
            <v>Total Sales</v>
          </cell>
          <cell r="C24">
            <v>15238.149999999998</v>
          </cell>
          <cell r="D24">
            <v>376745.77</v>
          </cell>
          <cell r="E24">
            <v>340196.03999999969</v>
          </cell>
          <cell r="F24">
            <v>395432.84000000055</v>
          </cell>
          <cell r="G24">
            <v>457270.08999999962</v>
          </cell>
          <cell r="H24">
            <v>348887.01</v>
          </cell>
          <cell r="I24">
            <v>251275.62999999989</v>
          </cell>
          <cell r="J24">
            <v>258335.41000000015</v>
          </cell>
          <cell r="K24">
            <v>350771.16999999993</v>
          </cell>
          <cell r="L24">
            <v>352024.93000000017</v>
          </cell>
          <cell r="M24">
            <v>501135.88999999966</v>
          </cell>
          <cell r="N24">
            <v>475426.98999999929</v>
          </cell>
          <cell r="O24">
            <v>316503.05</v>
          </cell>
          <cell r="P24">
            <v>202900.22000000003</v>
          </cell>
          <cell r="Q24">
            <v>184990.85999999987</v>
          </cell>
          <cell r="R24">
            <v>72912.390000000014</v>
          </cell>
          <cell r="S24">
            <v>179830</v>
          </cell>
          <cell r="T24">
            <v>94290.539999999921</v>
          </cell>
          <cell r="U24">
            <v>-1557.0400000000373</v>
          </cell>
          <cell r="V24">
            <v>1.0000000009313226E-2</v>
          </cell>
          <cell r="W24">
            <v>16828</v>
          </cell>
          <cell r="X24">
            <v>2.0000000018626451E-2</v>
          </cell>
          <cell r="Y24">
            <v>0</v>
          </cell>
          <cell r="Z24">
            <v>0</v>
          </cell>
          <cell r="AA24">
            <v>2043260.929999999</v>
          </cell>
          <cell r="AC24">
            <v>1066698.0499999998</v>
          </cell>
          <cell r="AD24">
            <v>3146177.04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24347.949999999997</v>
          </cell>
          <cell r="D26">
            <v>204084.84999999998</v>
          </cell>
          <cell r="E26">
            <v>178481.78000000003</v>
          </cell>
          <cell r="F26">
            <v>194372.26999999984</v>
          </cell>
          <cell r="G26">
            <v>245183.57000000007</v>
          </cell>
          <cell r="H26">
            <v>240301.40000000014</v>
          </cell>
          <cell r="I26">
            <v>105411.79000000004</v>
          </cell>
          <cell r="J26">
            <v>53759.489999999525</v>
          </cell>
          <cell r="K26">
            <v>113938.42000000062</v>
          </cell>
          <cell r="L26">
            <v>203965.10999999964</v>
          </cell>
          <cell r="M26">
            <v>268008.59000000055</v>
          </cell>
          <cell r="N26">
            <v>362115.26999999932</v>
          </cell>
          <cell r="O26">
            <v>123455.38</v>
          </cell>
          <cell r="P26">
            <v>87163.629999999946</v>
          </cell>
          <cell r="Q26">
            <v>62246.290000000095</v>
          </cell>
          <cell r="R26">
            <v>17867.239999999991</v>
          </cell>
          <cell r="S26">
            <v>65762.339999999967</v>
          </cell>
          <cell r="T26">
            <v>51024.510000000009</v>
          </cell>
          <cell r="U26">
            <v>-5983.6700000000419</v>
          </cell>
          <cell r="V26">
            <v>8414</v>
          </cell>
          <cell r="W26">
            <v>0</v>
          </cell>
          <cell r="X26">
            <v>0</v>
          </cell>
          <cell r="AA26">
            <v>1040073.5799999998</v>
          </cell>
          <cell r="AC26">
            <v>409949.72</v>
          </cell>
          <cell r="AD26">
            <v>1563846.63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-9109.7999999999993</v>
          </cell>
          <cell r="D28">
            <v>172660.92000000004</v>
          </cell>
          <cell r="E28">
            <v>161714.25999999966</v>
          </cell>
          <cell r="F28">
            <v>201060.57000000071</v>
          </cell>
          <cell r="G28">
            <v>212086.51999999955</v>
          </cell>
          <cell r="H28">
            <v>108585.60999999987</v>
          </cell>
          <cell r="I28">
            <v>145863.83999999985</v>
          </cell>
          <cell r="J28">
            <v>204575.92000000062</v>
          </cell>
          <cell r="K28">
            <v>236832.7499999993</v>
          </cell>
          <cell r="L28">
            <v>148059.82000000053</v>
          </cell>
          <cell r="M28">
            <v>233127.29999999912</v>
          </cell>
          <cell r="N28">
            <v>113311.71999999997</v>
          </cell>
          <cell r="O28">
            <v>193047.66999999998</v>
          </cell>
          <cell r="P28">
            <v>115736.59000000008</v>
          </cell>
          <cell r="Q28">
            <v>122744.56999999977</v>
          </cell>
          <cell r="R28">
            <v>55045.150000000023</v>
          </cell>
          <cell r="S28">
            <v>114067.66000000003</v>
          </cell>
          <cell r="T28">
            <v>43266.029999999912</v>
          </cell>
          <cell r="U28">
            <v>4426.6300000000047</v>
          </cell>
          <cell r="V28">
            <v>-8413.9899999999907</v>
          </cell>
          <cell r="W28">
            <v>16828</v>
          </cell>
          <cell r="X28">
            <v>2.0000000018626451E-2</v>
          </cell>
          <cell r="Y28">
            <v>0</v>
          </cell>
          <cell r="Z28">
            <v>0</v>
          </cell>
          <cell r="AA28">
            <v>1003187.3499999992</v>
          </cell>
          <cell r="AC28">
            <v>656748.32999999984</v>
          </cell>
          <cell r="AD28">
            <v>1582330.4100000001</v>
          </cell>
        </row>
        <row r="29">
          <cell r="C29">
            <v>-0.59782847655391247</v>
          </cell>
          <cell r="D29">
            <v>0.45829557688199135</v>
          </cell>
          <cell r="E29">
            <v>0.47535609174051469</v>
          </cell>
          <cell r="F29">
            <v>0.50845693544319792</v>
          </cell>
          <cell r="G29">
            <v>0.46381017398273244</v>
          </cell>
          <cell r="H29">
            <v>0.31123431623321218</v>
          </cell>
          <cell r="I29">
            <v>0.58049338091401825</v>
          </cell>
          <cell r="J29">
            <v>0.79190042123919635</v>
          </cell>
          <cell r="K29">
            <v>0.67517735280239632</v>
          </cell>
          <cell r="L29">
            <v>0.42059470049465092</v>
          </cell>
          <cell r="M29">
            <v>0.46519777300324522</v>
          </cell>
          <cell r="N29">
            <v>0.23833674230400789</v>
          </cell>
          <cell r="O29">
            <v>0.60993936709298691</v>
          </cell>
          <cell r="P29">
            <v>0.57041135785855757</v>
          </cell>
          <cell r="Q29">
            <v>0.66351694348574763</v>
          </cell>
          <cell r="R29">
            <v>0.75494919313439068</v>
          </cell>
          <cell r="S29">
            <v>0.63430829116387721</v>
          </cell>
          <cell r="T29">
            <v>0.45885865114358182</v>
          </cell>
          <cell r="U29">
            <v>-2.8429777012792856</v>
          </cell>
          <cell r="W29">
            <v>1</v>
          </cell>
          <cell r="X29">
            <v>1</v>
          </cell>
          <cell r="Y29">
            <v>0</v>
          </cell>
          <cell r="Z29">
            <v>0</v>
          </cell>
          <cell r="AA29">
            <v>0.49097368587182827</v>
          </cell>
          <cell r="AC29">
            <v>0.61568344481364712</v>
          </cell>
          <cell r="AD29">
            <v>0.50293749839328816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8787.17</v>
          </cell>
          <cell r="D31">
            <v>61590.05</v>
          </cell>
          <cell r="E31">
            <v>48133.53</v>
          </cell>
          <cell r="F31">
            <v>51908.110000000015</v>
          </cell>
          <cell r="G31">
            <v>45730.03</v>
          </cell>
          <cell r="H31">
            <v>26609.979999999981</v>
          </cell>
          <cell r="I31">
            <v>50355.700000000012</v>
          </cell>
          <cell r="J31">
            <v>53280.759999999951</v>
          </cell>
          <cell r="K31">
            <v>50075.250000000116</v>
          </cell>
          <cell r="L31">
            <v>54006.729999999865</v>
          </cell>
          <cell r="M31">
            <v>60255.20000000007</v>
          </cell>
          <cell r="N31">
            <v>57073.540000000037</v>
          </cell>
          <cell r="O31">
            <v>67147.73</v>
          </cell>
          <cell r="P31">
            <v>40488.349999999991</v>
          </cell>
          <cell r="Q31">
            <v>17799.37000000001</v>
          </cell>
          <cell r="R31">
            <v>21518.590000000011</v>
          </cell>
          <cell r="S31">
            <v>21698.690000000002</v>
          </cell>
          <cell r="T31">
            <v>75886.919999999984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361868.39000000007</v>
          </cell>
          <cell r="AC31">
            <v>244539.65</v>
          </cell>
          <cell r="AD31">
            <v>450477.30999999994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8500</v>
          </cell>
          <cell r="E34">
            <v>8500</v>
          </cell>
          <cell r="F34">
            <v>8500</v>
          </cell>
          <cell r="G34">
            <v>8500</v>
          </cell>
          <cell r="H34">
            <v>8500</v>
          </cell>
          <cell r="I34">
            <v>8500</v>
          </cell>
          <cell r="J34">
            <v>8500</v>
          </cell>
          <cell r="K34">
            <v>8500</v>
          </cell>
          <cell r="L34">
            <v>8500</v>
          </cell>
          <cell r="M34">
            <v>8500</v>
          </cell>
          <cell r="N34">
            <v>8500</v>
          </cell>
          <cell r="O34">
            <v>8500</v>
          </cell>
          <cell r="P34">
            <v>8500</v>
          </cell>
          <cell r="Q34">
            <v>8500</v>
          </cell>
          <cell r="R34">
            <v>8500</v>
          </cell>
          <cell r="S34">
            <v>8680.2299999999959</v>
          </cell>
          <cell r="T34">
            <v>8680.2300000000032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AA34">
            <v>68360.459999999992</v>
          </cell>
          <cell r="AC34">
            <v>51360.46</v>
          </cell>
          <cell r="AD34">
            <v>76500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370.96</v>
          </cell>
          <cell r="E35">
            <v>38.54000000000002</v>
          </cell>
          <cell r="F35">
            <v>12.730000000000018</v>
          </cell>
          <cell r="G35">
            <v>3175.07</v>
          </cell>
          <cell r="H35">
            <v>331.06999999999971</v>
          </cell>
          <cell r="I35">
            <v>102.80000000000018</v>
          </cell>
          <cell r="J35">
            <v>584.76999999999953</v>
          </cell>
          <cell r="K35">
            <v>507.38000000000011</v>
          </cell>
          <cell r="L35">
            <v>821.60000000000036</v>
          </cell>
          <cell r="M35">
            <v>241.76000000000022</v>
          </cell>
          <cell r="N35">
            <v>69.229999999999563</v>
          </cell>
          <cell r="O35">
            <v>379.85</v>
          </cell>
          <cell r="P35">
            <v>244.12</v>
          </cell>
          <cell r="Q35">
            <v>514.87000000000012</v>
          </cell>
          <cell r="R35">
            <v>495.52999999999975</v>
          </cell>
          <cell r="S35">
            <v>912.34999999999991</v>
          </cell>
          <cell r="T35">
            <v>1402.5200000000004</v>
          </cell>
          <cell r="U35">
            <v>-403.11000000000013</v>
          </cell>
          <cell r="V35">
            <v>0</v>
          </cell>
          <cell r="W35">
            <v>0</v>
          </cell>
          <cell r="X35">
            <v>0</v>
          </cell>
          <cell r="AA35">
            <v>3857.1199999999994</v>
          </cell>
          <cell r="AC35">
            <v>3546.13</v>
          </cell>
          <cell r="AD35">
            <v>5944.92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0</v>
          </cell>
          <cell r="D37">
            <v>360.46</v>
          </cell>
          <cell r="E37">
            <v>390.00000000000006</v>
          </cell>
          <cell r="F37">
            <v>-209.76999999999998</v>
          </cell>
          <cell r="G37">
            <v>180.2299999999999</v>
          </cell>
          <cell r="H37">
            <v>180.23000000000002</v>
          </cell>
          <cell r="I37">
            <v>180.23000000000013</v>
          </cell>
          <cell r="J37">
            <v>180.22999999999979</v>
          </cell>
          <cell r="K37">
            <v>180.23000000000002</v>
          </cell>
          <cell r="L37">
            <v>180.23000000000002</v>
          </cell>
          <cell r="M37">
            <v>180.23000000000002</v>
          </cell>
          <cell r="N37">
            <v>180.23000000000002</v>
          </cell>
          <cell r="O37">
            <v>552.63</v>
          </cell>
          <cell r="P37">
            <v>913.09</v>
          </cell>
          <cell r="Q37">
            <v>732.8599999999999</v>
          </cell>
          <cell r="R37">
            <v>732.86000000000013</v>
          </cell>
          <cell r="S37">
            <v>992.94</v>
          </cell>
          <cell r="T37">
            <v>775.79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AA37">
            <v>5060.63</v>
          </cell>
          <cell r="AC37">
            <v>4700.17</v>
          </cell>
          <cell r="AD37">
            <v>1622.07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225</v>
          </cell>
          <cell r="E38">
            <v>-225</v>
          </cell>
          <cell r="F38">
            <v>25</v>
          </cell>
          <cell r="G38">
            <v>0</v>
          </cell>
          <cell r="H38">
            <v>0</v>
          </cell>
          <cell r="I38">
            <v>50</v>
          </cell>
          <cell r="J38">
            <v>25</v>
          </cell>
          <cell r="K38">
            <v>0</v>
          </cell>
          <cell r="L38">
            <v>310</v>
          </cell>
          <cell r="M38">
            <v>35</v>
          </cell>
          <cell r="N38">
            <v>30</v>
          </cell>
          <cell r="O38">
            <v>0</v>
          </cell>
          <cell r="P38">
            <v>0</v>
          </cell>
          <cell r="Q38">
            <v>0</v>
          </cell>
          <cell r="R38">
            <v>2000</v>
          </cell>
          <cell r="S38">
            <v>0</v>
          </cell>
          <cell r="T38">
            <v>3944.9799999999996</v>
          </cell>
          <cell r="U38">
            <v>815</v>
          </cell>
          <cell r="V38">
            <v>0</v>
          </cell>
          <cell r="W38">
            <v>0</v>
          </cell>
          <cell r="X38">
            <v>0</v>
          </cell>
          <cell r="AA38">
            <v>6824.98</v>
          </cell>
          <cell r="AC38">
            <v>6759.98</v>
          </cell>
          <cell r="AD38">
            <v>410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328.21000000000004</v>
          </cell>
          <cell r="E39">
            <v>1147.83</v>
          </cell>
          <cell r="F39">
            <v>1838.19</v>
          </cell>
          <cell r="G39">
            <v>1916.2000000000003</v>
          </cell>
          <cell r="H39">
            <v>4855.1099999999988</v>
          </cell>
          <cell r="I39">
            <v>1293.7400000000016</v>
          </cell>
          <cell r="J39">
            <v>3684.6999999999989</v>
          </cell>
          <cell r="K39">
            <v>2838.369999999999</v>
          </cell>
          <cell r="L39">
            <v>3622.6800000000003</v>
          </cell>
          <cell r="M39">
            <v>8237.3099999999977</v>
          </cell>
          <cell r="N39">
            <v>2013.75</v>
          </cell>
          <cell r="O39">
            <v>2807.8399999999997</v>
          </cell>
          <cell r="P39">
            <v>3912.93</v>
          </cell>
          <cell r="Q39">
            <v>493.28000000000156</v>
          </cell>
          <cell r="R39">
            <v>1051.4399999999987</v>
          </cell>
          <cell r="S39">
            <v>1913.9000000000015</v>
          </cell>
          <cell r="T39">
            <v>1990.1599999999999</v>
          </cell>
          <cell r="U39">
            <v>766.24999999999818</v>
          </cell>
          <cell r="V39">
            <v>0</v>
          </cell>
          <cell r="W39">
            <v>0</v>
          </cell>
          <cell r="X39">
            <v>0</v>
          </cell>
          <cell r="AA39">
            <v>23186.86</v>
          </cell>
          <cell r="AC39">
            <v>12935.8</v>
          </cell>
          <cell r="AD39">
            <v>21525.03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469.09</v>
          </cell>
          <cell r="D40">
            <v>524.52</v>
          </cell>
          <cell r="E40">
            <v>1043.6300000000003</v>
          </cell>
          <cell r="F40">
            <v>2204.2199999999998</v>
          </cell>
          <cell r="G40">
            <v>1382.9899999999998</v>
          </cell>
          <cell r="H40">
            <v>1495.8599999999997</v>
          </cell>
          <cell r="I40">
            <v>1402.1000000000004</v>
          </cell>
          <cell r="J40">
            <v>1638.8400000000001</v>
          </cell>
          <cell r="K40">
            <v>1797.6099999999988</v>
          </cell>
          <cell r="L40">
            <v>3119.220000000003</v>
          </cell>
          <cell r="M40">
            <v>1634.2899999999972</v>
          </cell>
          <cell r="N40">
            <v>2701.09</v>
          </cell>
          <cell r="O40">
            <v>1252.74</v>
          </cell>
          <cell r="P40">
            <v>1283.03</v>
          </cell>
          <cell r="Q40">
            <v>1205.9099999999999</v>
          </cell>
          <cell r="R40">
            <v>1321.7100000000005</v>
          </cell>
          <cell r="S40">
            <v>486.32999999999902</v>
          </cell>
          <cell r="T40">
            <v>1135.6500000000005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AA40">
            <v>11020.749999999996</v>
          </cell>
          <cell r="AC40">
            <v>6685.37</v>
          </cell>
          <cell r="AD40">
            <v>15078.080000000002</v>
          </cell>
        </row>
        <row r="41">
          <cell r="B41" t="str">
            <v>Total Manufacturing Costs</v>
          </cell>
          <cell r="C41">
            <v>9256.26</v>
          </cell>
          <cell r="D41">
            <v>71899.200000000026</v>
          </cell>
          <cell r="E41">
            <v>59028.53</v>
          </cell>
          <cell r="F41">
            <v>64278.480000000025</v>
          </cell>
          <cell r="G41">
            <v>60884.52</v>
          </cell>
          <cell r="H41">
            <v>41972.249999999985</v>
          </cell>
          <cell r="I41">
            <v>61884.570000000014</v>
          </cell>
          <cell r="J41">
            <v>67894.299999999945</v>
          </cell>
          <cell r="K41">
            <v>63898.840000000113</v>
          </cell>
          <cell r="L41">
            <v>70560.459999999875</v>
          </cell>
          <cell r="M41">
            <v>79083.790000000052</v>
          </cell>
          <cell r="N41">
            <v>70567.840000000026</v>
          </cell>
          <cell r="O41">
            <v>80640.790000000008</v>
          </cell>
          <cell r="P41">
            <v>55341.51999999999</v>
          </cell>
          <cell r="Q41">
            <v>29246.290000000012</v>
          </cell>
          <cell r="R41">
            <v>35620.130000000012</v>
          </cell>
          <cell r="S41">
            <v>34684.44</v>
          </cell>
          <cell r="T41">
            <v>93816.249999999985</v>
          </cell>
          <cell r="U41">
            <v>1178.1399999999981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480179.19000000006</v>
          </cell>
          <cell r="AC41">
            <v>330527.55999999994</v>
          </cell>
          <cell r="AD41">
            <v>571557.40999999992</v>
          </cell>
        </row>
        <row r="42">
          <cell r="C42">
            <v>0.6074398795129331</v>
          </cell>
          <cell r="D42">
            <v>0.19084275319136304</v>
          </cell>
          <cell r="E42">
            <v>0.17351327781475662</v>
          </cell>
          <cell r="F42">
            <v>0.16255220481940735</v>
          </cell>
          <cell r="G42">
            <v>0.13314782954642856</v>
          </cell>
          <cell r="H42">
            <v>0.12030327526381675</v>
          </cell>
          <cell r="I42">
            <v>0.24628162309253804</v>
          </cell>
          <cell r="J42">
            <v>0.26281453247156439</v>
          </cell>
          <cell r="K42">
            <v>0.18216673850362367</v>
          </cell>
          <cell r="L42">
            <v>0.20044165622019963</v>
          </cell>
          <cell r="M42">
            <v>0.15780907250526421</v>
          </cell>
          <cell r="N42">
            <v>0.14843044565055116</v>
          </cell>
          <cell r="O42">
            <v>0.25478677061721844</v>
          </cell>
          <cell r="P42">
            <v>0.27275239031283444</v>
          </cell>
          <cell r="Q42">
            <v>0.15809586484434979</v>
          </cell>
          <cell r="R42">
            <v>0.4885332931755495</v>
          </cell>
          <cell r="S42">
            <v>0.19287349163098483</v>
          </cell>
          <cell r="T42">
            <v>0.994969908964357</v>
          </cell>
          <cell r="U42">
            <v>-0.75665365051634503</v>
          </cell>
          <cell r="V42">
            <v>0</v>
          </cell>
          <cell r="W42">
            <v>0</v>
          </cell>
          <cell r="Y42">
            <v>0</v>
          </cell>
          <cell r="Z42">
            <v>0</v>
          </cell>
          <cell r="AA42">
            <v>0.23500629946465051</v>
          </cell>
          <cell r="AC42">
            <v>0.30986047082395995</v>
          </cell>
          <cell r="AD42">
            <v>0.18166727515117836</v>
          </cell>
        </row>
        <row r="43">
          <cell r="B43" t="str">
            <v>Contribution margin</v>
          </cell>
          <cell r="C43">
            <v>-18366.059999999998</v>
          </cell>
          <cell r="D43">
            <v>100761.72000000002</v>
          </cell>
          <cell r="E43">
            <v>102685.72999999966</v>
          </cell>
          <cell r="F43">
            <v>136782.09000000067</v>
          </cell>
          <cell r="G43">
            <v>151201.99999999956</v>
          </cell>
          <cell r="H43">
            <v>66613.359999999884</v>
          </cell>
          <cell r="I43">
            <v>83979.269999999844</v>
          </cell>
          <cell r="J43">
            <v>136681.62000000069</v>
          </cell>
          <cell r="K43">
            <v>172933.90999999919</v>
          </cell>
          <cell r="L43">
            <v>77499.360000000655</v>
          </cell>
          <cell r="M43">
            <v>154043.50999999908</v>
          </cell>
          <cell r="N43">
            <v>42743.879999999946</v>
          </cell>
          <cell r="O43">
            <v>112406.87999999998</v>
          </cell>
          <cell r="P43">
            <v>60395.070000000094</v>
          </cell>
          <cell r="Q43">
            <v>93498.279999999766</v>
          </cell>
          <cell r="R43">
            <v>19425.020000000011</v>
          </cell>
          <cell r="S43">
            <v>79383.22000000003</v>
          </cell>
          <cell r="T43">
            <v>-50550.220000000074</v>
          </cell>
          <cell r="U43">
            <v>3248.4900000000066</v>
          </cell>
          <cell r="V43">
            <v>-8413.9899999999907</v>
          </cell>
          <cell r="W43">
            <v>16828</v>
          </cell>
          <cell r="X43">
            <v>2.0000000018626451E-2</v>
          </cell>
          <cell r="Y43">
            <v>0</v>
          </cell>
          <cell r="Z43">
            <v>0</v>
          </cell>
          <cell r="AA43">
            <v>523008.1599999991</v>
          </cell>
          <cell r="AC43">
            <v>326220.7699999999</v>
          </cell>
          <cell r="AD43">
            <v>1010773.0000000002</v>
          </cell>
        </row>
        <row r="44">
          <cell r="C44">
            <v>-1.2052683560668453</v>
          </cell>
          <cell r="D44">
            <v>0.26745282369062834</v>
          </cell>
          <cell r="E44">
            <v>0.30184281392575807</v>
          </cell>
          <cell r="F44">
            <v>0.34590473062379057</v>
          </cell>
          <cell r="G44">
            <v>0.33066234443630393</v>
          </cell>
          <cell r="H44">
            <v>0.19093104096939545</v>
          </cell>
          <cell r="I44">
            <v>0.33421175782148027</v>
          </cell>
          <cell r="J44">
            <v>0.52908588876763207</v>
          </cell>
          <cell r="K44">
            <v>0.49301061429877269</v>
          </cell>
          <cell r="L44">
            <v>0.22015304427445129</v>
          </cell>
          <cell r="M44">
            <v>0.30738870049798106</v>
          </cell>
          <cell r="N44">
            <v>8.9906296653456744E-2</v>
          </cell>
          <cell r="O44">
            <v>0.35515259647576847</v>
          </cell>
          <cell r="P44">
            <v>0.29765896754572313</v>
          </cell>
          <cell r="Q44">
            <v>0.50542107864139796</v>
          </cell>
          <cell r="R44">
            <v>0.26641589995884113</v>
          </cell>
          <cell r="S44">
            <v>0.44143479953289233</v>
          </cell>
          <cell r="T44">
            <v>-0.53611125782077518</v>
          </cell>
          <cell r="U44">
            <v>-2.0863240507629404</v>
          </cell>
          <cell r="W44">
            <v>1</v>
          </cell>
          <cell r="Y44">
            <v>0</v>
          </cell>
          <cell r="Z44">
            <v>0</v>
          </cell>
          <cell r="AA44">
            <v>0.25596738640717775</v>
          </cell>
          <cell r="AC44">
            <v>0.30582297398968711</v>
          </cell>
          <cell r="AD44">
            <v>0.3212702232421098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0</v>
          </cell>
          <cell r="D46">
            <v>20982.14</v>
          </cell>
          <cell r="E46">
            <v>1538.5</v>
          </cell>
          <cell r="F46">
            <v>25948.660000000003</v>
          </cell>
          <cell r="G46">
            <v>29529.5</v>
          </cell>
          <cell r="H46">
            <v>21879.360000000001</v>
          </cell>
          <cell r="I46">
            <v>16992.169999999998</v>
          </cell>
          <cell r="J46">
            <v>24711.599999999991</v>
          </cell>
          <cell r="K46">
            <v>18968.010000000009</v>
          </cell>
          <cell r="L46">
            <v>12025.559999999998</v>
          </cell>
          <cell r="M46">
            <v>14660.23000000001</v>
          </cell>
          <cell r="N46">
            <v>20044.959999999992</v>
          </cell>
          <cell r="O46">
            <v>24756.51</v>
          </cell>
          <cell r="P46">
            <v>27859.070000000003</v>
          </cell>
          <cell r="Q46">
            <v>9583.4000000000015</v>
          </cell>
          <cell r="R46">
            <v>6883.3400000000038</v>
          </cell>
          <cell r="S46">
            <v>6833.3399999999965</v>
          </cell>
          <cell r="T46">
            <v>4941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AA46">
            <v>115561.85</v>
          </cell>
          <cell r="AC46">
            <v>80856.66</v>
          </cell>
          <cell r="AD46">
            <v>172575.5</v>
          </cell>
        </row>
        <row r="47">
          <cell r="A47" t="str">
            <v>Installation Labour</v>
          </cell>
          <cell r="B47" t="str">
            <v>Installation Labour</v>
          </cell>
          <cell r="C47">
            <v>4350</v>
          </cell>
          <cell r="D47">
            <v>29100.800000000003</v>
          </cell>
          <cell r="E47">
            <v>22728.679999999993</v>
          </cell>
          <cell r="F47">
            <v>42479.740000000005</v>
          </cell>
          <cell r="G47">
            <v>37393.279999999999</v>
          </cell>
          <cell r="H47">
            <v>28021.01999999999</v>
          </cell>
          <cell r="I47">
            <v>24878.78</v>
          </cell>
          <cell r="J47">
            <v>18707.340000000026</v>
          </cell>
          <cell r="K47">
            <v>19163.630000000005</v>
          </cell>
          <cell r="L47">
            <v>7967.5</v>
          </cell>
          <cell r="M47">
            <v>51744.409999999974</v>
          </cell>
          <cell r="N47">
            <v>57898.760000000009</v>
          </cell>
          <cell r="O47">
            <v>22450.83</v>
          </cell>
          <cell r="P47">
            <v>31901.82</v>
          </cell>
          <cell r="Q47">
            <v>15355.950000000004</v>
          </cell>
          <cell r="R47">
            <v>10453.839999999997</v>
          </cell>
          <cell r="S47">
            <v>8595.9799999999959</v>
          </cell>
          <cell r="T47">
            <v>6279.6800000000076</v>
          </cell>
          <cell r="U47">
            <v>7249.4100000000035</v>
          </cell>
          <cell r="V47">
            <v>0</v>
          </cell>
          <cell r="W47">
            <v>0</v>
          </cell>
          <cell r="X47">
            <v>0</v>
          </cell>
          <cell r="AA47">
            <v>211930.68000000002</v>
          </cell>
          <cell r="AC47">
            <v>102287.51000000001</v>
          </cell>
          <cell r="AD47">
            <v>234790.77000000002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477.27</v>
          </cell>
          <cell r="D49">
            <v>12840.9</v>
          </cell>
          <cell r="E49">
            <v>12030.6</v>
          </cell>
          <cell r="F49">
            <v>7739.369999999999</v>
          </cell>
          <cell r="G49">
            <v>7604.8399999999965</v>
          </cell>
          <cell r="H49">
            <v>6211.4800000000032</v>
          </cell>
          <cell r="I49">
            <v>7100.5199999999968</v>
          </cell>
          <cell r="J49">
            <v>6505.1399999999994</v>
          </cell>
          <cell r="K49">
            <v>4943.9000000000015</v>
          </cell>
          <cell r="L49">
            <v>8263.7700000000114</v>
          </cell>
          <cell r="M49">
            <v>22518.259999999995</v>
          </cell>
          <cell r="N49">
            <v>30846.92</v>
          </cell>
          <cell r="O49">
            <v>11758.68</v>
          </cell>
          <cell r="P49">
            <v>15210.259999999998</v>
          </cell>
          <cell r="Q49">
            <v>8559.6799999999967</v>
          </cell>
          <cell r="R49">
            <v>12058.730000000003</v>
          </cell>
          <cell r="S49">
            <v>4769.1899999999951</v>
          </cell>
          <cell r="T49">
            <v>606.5</v>
          </cell>
          <cell r="U49">
            <v>395</v>
          </cell>
          <cell r="V49">
            <v>0</v>
          </cell>
          <cell r="W49">
            <v>0</v>
          </cell>
          <cell r="X49">
            <v>0</v>
          </cell>
          <cell r="AA49">
            <v>106723.22</v>
          </cell>
          <cell r="AC49">
            <v>53358.039999999994</v>
          </cell>
          <cell r="AD49">
            <v>73717.790000000008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90.91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0.01</v>
          </cell>
          <cell r="T50">
            <v>1446.1999999999998</v>
          </cell>
          <cell r="U50">
            <v>0.8100000000001728</v>
          </cell>
          <cell r="V50">
            <v>0.13999999999987267</v>
          </cell>
          <cell r="W50">
            <v>-0.74000000000000909</v>
          </cell>
          <cell r="X50">
            <v>0</v>
          </cell>
          <cell r="AA50">
            <v>1537.33</v>
          </cell>
          <cell r="AC50">
            <v>1446.4199999999998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550</v>
          </cell>
          <cell r="D51">
            <v>7077.57</v>
          </cell>
          <cell r="E51">
            <v>7843.07</v>
          </cell>
          <cell r="F51">
            <v>6808.32</v>
          </cell>
          <cell r="G51">
            <v>9089.14</v>
          </cell>
          <cell r="H51">
            <v>4283.93</v>
          </cell>
          <cell r="I51">
            <v>17185.139999999992</v>
          </cell>
          <cell r="J51">
            <v>9351.640000000014</v>
          </cell>
          <cell r="K51">
            <v>8374.9799999999886</v>
          </cell>
          <cell r="L51">
            <v>11950.820000000007</v>
          </cell>
          <cell r="M51">
            <v>8129.6900000000169</v>
          </cell>
          <cell r="N51">
            <v>7586.6799999999785</v>
          </cell>
          <cell r="O51">
            <v>8796.69</v>
          </cell>
          <cell r="P51">
            <v>14449.92</v>
          </cell>
          <cell r="Q51">
            <v>2740.7699999999968</v>
          </cell>
          <cell r="R51">
            <v>3274.0599999999977</v>
          </cell>
          <cell r="S51">
            <v>2251.7500000000073</v>
          </cell>
          <cell r="T51">
            <v>3071.6999999999971</v>
          </cell>
          <cell r="U51">
            <v>-991.61000000000058</v>
          </cell>
          <cell r="V51">
            <v>0</v>
          </cell>
          <cell r="W51">
            <v>0</v>
          </cell>
          <cell r="X51">
            <v>0</v>
          </cell>
          <cell r="AA51">
            <v>49309.649999999994</v>
          </cell>
          <cell r="AC51">
            <v>33593.279999999999</v>
          </cell>
          <cell r="AD51">
            <v>82514.61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0</v>
          </cell>
          <cell r="D53">
            <v>1638.21</v>
          </cell>
          <cell r="E53">
            <v>1016.7399999999998</v>
          </cell>
          <cell r="F53">
            <v>1430.1000000000004</v>
          </cell>
          <cell r="G53">
            <v>1212.4399999999996</v>
          </cell>
          <cell r="H53">
            <v>72.039999999999964</v>
          </cell>
          <cell r="I53">
            <v>2654.8100000000004</v>
          </cell>
          <cell r="J53">
            <v>1511.1299999999992</v>
          </cell>
          <cell r="K53">
            <v>1760.7700000000004</v>
          </cell>
          <cell r="L53">
            <v>1108.0699999999997</v>
          </cell>
          <cell r="M53">
            <v>0</v>
          </cell>
          <cell r="N53">
            <v>2376.8500000000004</v>
          </cell>
          <cell r="O53">
            <v>1022.91</v>
          </cell>
          <cell r="P53">
            <v>1077.0500000000002</v>
          </cell>
          <cell r="Q53">
            <v>0</v>
          </cell>
          <cell r="R53">
            <v>1315.42</v>
          </cell>
          <cell r="S53">
            <v>353.67000000000007</v>
          </cell>
          <cell r="T53">
            <v>358.14999999999964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AA53">
            <v>6504.05</v>
          </cell>
          <cell r="AC53">
            <v>4127.2</v>
          </cell>
          <cell r="AD53">
            <v>12404.31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394.11</v>
          </cell>
          <cell r="E54">
            <v>125.61000000000001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73.049999999999955</v>
          </cell>
          <cell r="K54">
            <v>103</v>
          </cell>
          <cell r="L54">
            <v>0</v>
          </cell>
          <cell r="M54">
            <v>184.80999999999995</v>
          </cell>
          <cell r="N54">
            <v>0</v>
          </cell>
          <cell r="O54">
            <v>536.66</v>
          </cell>
          <cell r="P54">
            <v>300</v>
          </cell>
          <cell r="Q54">
            <v>511.0100000000001</v>
          </cell>
          <cell r="R54">
            <v>518.13999999999987</v>
          </cell>
          <cell r="S54">
            <v>59.070000000000164</v>
          </cell>
          <cell r="T54">
            <v>114.06999999999971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A54">
            <v>2223.7599999999998</v>
          </cell>
          <cell r="AC54">
            <v>2038.9499999999998</v>
          </cell>
          <cell r="AD54">
            <v>695.77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0</v>
          </cell>
          <cell r="D57">
            <v>73.66</v>
          </cell>
          <cell r="E57">
            <v>79.25</v>
          </cell>
          <cell r="F57">
            <v>4.7299999999999898</v>
          </cell>
          <cell r="G57">
            <v>20.910000000000025</v>
          </cell>
          <cell r="H57">
            <v>11.829999999999984</v>
          </cell>
          <cell r="I57">
            <v>0</v>
          </cell>
          <cell r="J57">
            <v>15.949999999999989</v>
          </cell>
          <cell r="K57">
            <v>16.550000000000011</v>
          </cell>
          <cell r="L57">
            <v>0</v>
          </cell>
          <cell r="M57">
            <v>69.069999999999993</v>
          </cell>
          <cell r="N57">
            <v>354.53000000000003</v>
          </cell>
          <cell r="O57">
            <v>0</v>
          </cell>
          <cell r="P57">
            <v>40.130000000000003</v>
          </cell>
          <cell r="Q57">
            <v>585.17999999999995</v>
          </cell>
          <cell r="R57">
            <v>125.99000000000001</v>
          </cell>
          <cell r="S57">
            <v>15.090000000000032</v>
          </cell>
          <cell r="T57">
            <v>2354.5499999999997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AA57">
            <v>3544.5399999999995</v>
          </cell>
          <cell r="AC57">
            <v>3120.9399999999996</v>
          </cell>
          <cell r="AD57">
            <v>222.88</v>
          </cell>
        </row>
        <row r="58">
          <cell r="B58" t="str">
            <v>Total Selling Expenses</v>
          </cell>
          <cell r="C58">
            <v>5377.27</v>
          </cell>
          <cell r="D58">
            <v>72107.390000000014</v>
          </cell>
          <cell r="E58">
            <v>45362.44999999999</v>
          </cell>
          <cell r="F58">
            <v>84410.92</v>
          </cell>
          <cell r="G58">
            <v>84850.11</v>
          </cell>
          <cell r="H58">
            <v>60479.659999999996</v>
          </cell>
          <cell r="I58">
            <v>68811.419999999984</v>
          </cell>
          <cell r="J58">
            <v>60875.850000000028</v>
          </cell>
          <cell r="K58">
            <v>53330.840000000011</v>
          </cell>
          <cell r="L58">
            <v>41315.720000000016</v>
          </cell>
          <cell r="M58">
            <v>97306.47</v>
          </cell>
          <cell r="N58">
            <v>119199.60999999999</v>
          </cell>
          <cell r="O58">
            <v>69322.28</v>
          </cell>
          <cell r="P58">
            <v>90838.25</v>
          </cell>
          <cell r="Q58">
            <v>37335.99</v>
          </cell>
          <cell r="R58">
            <v>34629.519999999997</v>
          </cell>
          <cell r="S58">
            <v>22878.099999999995</v>
          </cell>
          <cell r="T58">
            <v>19171.850000000002</v>
          </cell>
          <cell r="U58">
            <v>6653.6100000000033</v>
          </cell>
          <cell r="V58">
            <v>0.13999999999987267</v>
          </cell>
          <cell r="W58">
            <v>-0.74000000000000909</v>
          </cell>
          <cell r="X58">
            <v>0</v>
          </cell>
          <cell r="Y58">
            <v>0</v>
          </cell>
          <cell r="Z58">
            <v>0</v>
          </cell>
          <cell r="AA58">
            <v>497335.07999999996</v>
          </cell>
          <cell r="AC58">
            <v>280829.00000000006</v>
          </cell>
          <cell r="AD58">
            <v>576921.63000000012</v>
          </cell>
        </row>
        <row r="59">
          <cell r="C59">
            <v>0.35288207558004098</v>
          </cell>
          <cell r="D59">
            <v>0.19139535395447177</v>
          </cell>
          <cell r="E59">
            <v>0.13334208710953846</v>
          </cell>
          <cell r="F59">
            <v>0.21346461765795649</v>
          </cell>
          <cell r="G59">
            <v>0.18555797078265074</v>
          </cell>
          <cell r="H59">
            <v>0.17335027750101673</v>
          </cell>
          <cell r="I59">
            <v>0.27384836324955197</v>
          </cell>
          <cell r="J59">
            <v>0.23564655731864242</v>
          </cell>
          <cell r="K59">
            <v>0.15203883489056419</v>
          </cell>
          <cell r="L59">
            <v>0.117365892239507</v>
          </cell>
          <cell r="M59">
            <v>0.1941718243329171</v>
          </cell>
          <cell r="N59">
            <v>0.25072116751301848</v>
          </cell>
          <cell r="O59">
            <v>0.21902563024274174</v>
          </cell>
          <cell r="P59">
            <v>0.44769912028680886</v>
          </cell>
          <cell r="Q59">
            <v>0.20182613346410749</v>
          </cell>
          <cell r="R59">
            <v>0.4749469877478984</v>
          </cell>
          <cell r="S59">
            <v>0.12722070844686645</v>
          </cell>
          <cell r="T59">
            <v>0.20332739636447111</v>
          </cell>
          <cell r="U59">
            <v>-4.2732428197090915</v>
          </cell>
          <cell r="W59">
            <v>-4.3974328500119389E-5</v>
          </cell>
          <cell r="X59">
            <v>0</v>
          </cell>
          <cell r="Y59">
            <v>0</v>
          </cell>
          <cell r="Z59">
            <v>0</v>
          </cell>
          <cell r="AA59">
            <v>0.24340262797468565</v>
          </cell>
          <cell r="AC59">
            <v>0.26326944161939747</v>
          </cell>
          <cell r="AD59">
            <v>0.18337227138368542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12823.51</v>
          </cell>
          <cell r="D61">
            <v>51073.12999999999</v>
          </cell>
          <cell r="E61">
            <v>80045.5</v>
          </cell>
          <cell r="F61">
            <v>49390.73000000004</v>
          </cell>
          <cell r="G61">
            <v>59358.229999999952</v>
          </cell>
          <cell r="H61">
            <v>51566.239999999991</v>
          </cell>
          <cell r="I61">
            <v>59558.70000000007</v>
          </cell>
          <cell r="J61">
            <v>54428.009999999893</v>
          </cell>
          <cell r="K61">
            <v>60195.960000000196</v>
          </cell>
          <cell r="L61">
            <v>61123.279999999912</v>
          </cell>
          <cell r="M61">
            <v>54199.130000000005</v>
          </cell>
          <cell r="N61">
            <v>53641.130000000005</v>
          </cell>
          <cell r="O61">
            <v>60063.000000000015</v>
          </cell>
          <cell r="P61">
            <v>46165.56</v>
          </cell>
          <cell r="Q61">
            <v>21721.510000000024</v>
          </cell>
          <cell r="R61">
            <v>19571.539999999979</v>
          </cell>
          <cell r="S61">
            <v>19798.680000000022</v>
          </cell>
          <cell r="T61">
            <v>13892.119999999995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AA61">
            <v>289052.67000000004</v>
          </cell>
          <cell r="AC61">
            <v>181212.41000000003</v>
          </cell>
          <cell r="AD61">
            <v>539563.29</v>
          </cell>
        </row>
        <row r="62">
          <cell r="A62" t="str">
            <v>Admin Telephone</v>
          </cell>
          <cell r="B62" t="str">
            <v>Telephone</v>
          </cell>
          <cell r="C62">
            <v>329</v>
          </cell>
          <cell r="D62">
            <v>645</v>
          </cell>
          <cell r="E62">
            <v>3823.33</v>
          </cell>
          <cell r="F62">
            <v>1799.1099999999997</v>
          </cell>
          <cell r="G62">
            <v>2100.1899999999996</v>
          </cell>
          <cell r="H62">
            <v>1964.08</v>
          </cell>
          <cell r="I62">
            <v>1184.83</v>
          </cell>
          <cell r="J62">
            <v>2256.0400000000009</v>
          </cell>
          <cell r="K62">
            <v>1794.3799999999992</v>
          </cell>
          <cell r="L62">
            <v>1668.4000000000015</v>
          </cell>
          <cell r="M62">
            <v>1661.6299999999974</v>
          </cell>
          <cell r="N62">
            <v>1887.6800000000003</v>
          </cell>
          <cell r="O62">
            <v>1462.27</v>
          </cell>
          <cell r="P62">
            <v>1716.3899999999999</v>
          </cell>
          <cell r="Q62">
            <v>1352.9000000000005</v>
          </cell>
          <cell r="R62">
            <v>938.29</v>
          </cell>
          <cell r="S62">
            <v>525.63000000000011</v>
          </cell>
          <cell r="T62">
            <v>818.19999999999982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AA62">
            <v>10362.989999999998</v>
          </cell>
          <cell r="AC62">
            <v>6813.68</v>
          </cell>
          <cell r="AD62">
            <v>17564.36</v>
          </cell>
        </row>
        <row r="63">
          <cell r="A63" t="str">
            <v>Admin Other</v>
          </cell>
          <cell r="B63" t="str">
            <v>Other Admin Expenses</v>
          </cell>
          <cell r="C63">
            <v>1087.96</v>
          </cell>
          <cell r="D63">
            <v>10185.299999999999</v>
          </cell>
          <cell r="E63">
            <v>5719.2800000000025</v>
          </cell>
          <cell r="F63">
            <v>5812.4800000000032</v>
          </cell>
          <cell r="G63">
            <v>3556.0999999999949</v>
          </cell>
          <cell r="H63">
            <v>8107.2900000000045</v>
          </cell>
          <cell r="I63">
            <v>4761.6299999999974</v>
          </cell>
          <cell r="J63">
            <v>5264.6500000000015</v>
          </cell>
          <cell r="K63">
            <v>5348.2700000000041</v>
          </cell>
          <cell r="L63">
            <v>7374.8799999999901</v>
          </cell>
          <cell r="M63">
            <v>6938.5099999999948</v>
          </cell>
          <cell r="N63">
            <v>4424.6000000000058</v>
          </cell>
          <cell r="O63">
            <v>4161.4799999999996</v>
          </cell>
          <cell r="P63">
            <v>3462.12</v>
          </cell>
          <cell r="Q63">
            <v>4096.9400000000014</v>
          </cell>
          <cell r="R63">
            <v>2023.7999999999993</v>
          </cell>
          <cell r="S63">
            <v>1767.6500000000015</v>
          </cell>
          <cell r="T63">
            <v>1978.3999999999978</v>
          </cell>
          <cell r="U63">
            <v>908.31000000000131</v>
          </cell>
          <cell r="V63">
            <v>0</v>
          </cell>
          <cell r="W63">
            <v>-17.200000000000728</v>
          </cell>
          <cell r="X63">
            <v>17.200000000000728</v>
          </cell>
          <cell r="AA63">
            <v>29761.81</v>
          </cell>
          <cell r="AC63">
            <v>18398.7</v>
          </cell>
          <cell r="AD63">
            <v>57217.84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-1992.1</v>
          </cell>
          <cell r="E64">
            <v>-2193.5499999999997</v>
          </cell>
          <cell r="F64">
            <v>-905.19000000000051</v>
          </cell>
          <cell r="G64">
            <v>-1718.92</v>
          </cell>
          <cell r="H64">
            <v>-1398.92</v>
          </cell>
          <cell r="I64">
            <v>-853.73999999999978</v>
          </cell>
          <cell r="J64">
            <v>-1211.2800000000007</v>
          </cell>
          <cell r="K64">
            <v>-918</v>
          </cell>
          <cell r="L64">
            <v>-1266.9099999999999</v>
          </cell>
          <cell r="M64">
            <v>-2050.4599999999991</v>
          </cell>
          <cell r="N64">
            <v>-2345.380000000001</v>
          </cell>
          <cell r="O64">
            <v>-1881.82</v>
          </cell>
          <cell r="P64">
            <v>-1013.0000000000002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AA64">
            <v>-7290.66</v>
          </cell>
          <cell r="AC64">
            <v>-2894.82</v>
          </cell>
          <cell r="AD64">
            <v>-12458.61</v>
          </cell>
        </row>
        <row r="65">
          <cell r="B65" t="str">
            <v>Total Administrative expenses</v>
          </cell>
          <cell r="C65">
            <v>14240.470000000001</v>
          </cell>
          <cell r="D65">
            <v>59911.329999999994</v>
          </cell>
          <cell r="E65">
            <v>87394.559999999998</v>
          </cell>
          <cell r="F65">
            <v>56097.130000000041</v>
          </cell>
          <cell r="G65">
            <v>63295.599999999948</v>
          </cell>
          <cell r="H65">
            <v>60238.69</v>
          </cell>
          <cell r="I65">
            <v>64651.420000000071</v>
          </cell>
          <cell r="J65">
            <v>60737.419999999896</v>
          </cell>
          <cell r="K65">
            <v>66420.61000000019</v>
          </cell>
          <cell r="L65">
            <v>68899.649999999907</v>
          </cell>
          <cell r="M65">
            <v>60748.81</v>
          </cell>
          <cell r="N65">
            <v>57608.030000000013</v>
          </cell>
          <cell r="O65">
            <v>63804.930000000015</v>
          </cell>
          <cell r="P65">
            <v>50331.07</v>
          </cell>
          <cell r="Q65">
            <v>27171.350000000028</v>
          </cell>
          <cell r="R65">
            <v>22533.629999999979</v>
          </cell>
          <cell r="S65">
            <v>22091.960000000025</v>
          </cell>
          <cell r="T65">
            <v>16688.719999999994</v>
          </cell>
          <cell r="U65">
            <v>908.31000000000131</v>
          </cell>
          <cell r="V65">
            <v>0</v>
          </cell>
          <cell r="W65">
            <v>-17.200000000000728</v>
          </cell>
          <cell r="X65">
            <v>17.200000000000728</v>
          </cell>
          <cell r="Y65">
            <v>0</v>
          </cell>
          <cell r="Z65">
            <v>0</v>
          </cell>
          <cell r="AA65">
            <v>321886.81000000006</v>
          </cell>
          <cell r="AC65">
            <v>203529.97000000003</v>
          </cell>
          <cell r="AD65">
            <v>601886.88</v>
          </cell>
        </row>
        <row r="66">
          <cell r="C66">
            <v>0.93452748529184992</v>
          </cell>
          <cell r="D66">
            <v>0.15902323203257196</v>
          </cell>
          <cell r="E66">
            <v>0.2568947010670673</v>
          </cell>
          <cell r="F66">
            <v>0.14186259795721559</v>
          </cell>
          <cell r="G66">
            <v>0.13842059951920319</v>
          </cell>
          <cell r="H66">
            <v>0.17265959543750281</v>
          </cell>
          <cell r="I66">
            <v>0.25729283814749604</v>
          </cell>
          <cell r="J66">
            <v>0.23511070356169858</v>
          </cell>
          <cell r="K66">
            <v>0.18935595533692293</v>
          </cell>
          <cell r="L66">
            <v>0.19572378013113978</v>
          </cell>
          <cell r="M66">
            <v>0.12122222976286938</v>
          </cell>
          <cell r="N66">
            <v>0.121171139232125</v>
          </cell>
          <cell r="O66">
            <v>0.20159341276490075</v>
          </cell>
          <cell r="P66">
            <v>0.24805823276091071</v>
          </cell>
          <cell r="Q66">
            <v>0.1468794187993939</v>
          </cell>
          <cell r="R66">
            <v>0.3090507662689424</v>
          </cell>
          <cell r="S66">
            <v>0.12284913529444488</v>
          </cell>
          <cell r="T66">
            <v>0.17699251695875332</v>
          </cell>
          <cell r="U66">
            <v>-0.58335688228945926</v>
          </cell>
          <cell r="V66">
            <v>0</v>
          </cell>
          <cell r="W66">
            <v>-1.0221060137865895E-3</v>
          </cell>
          <cell r="X66">
            <v>859.99999919909897</v>
          </cell>
          <cell r="Y66">
            <v>0</v>
          </cell>
          <cell r="Z66">
            <v>0</v>
          </cell>
          <cell r="AA66">
            <v>0.1575358317060368</v>
          </cell>
          <cell r="AC66">
            <v>0.1908037330714161</v>
          </cell>
          <cell r="AD66">
            <v>0.19130737792174593</v>
          </cell>
        </row>
        <row r="68">
          <cell r="B68" t="str">
            <v>EBITDA</v>
          </cell>
          <cell r="C68">
            <v>-37983.800000000003</v>
          </cell>
          <cell r="D68">
            <v>-31256.999999999993</v>
          </cell>
          <cell r="E68">
            <v>-30071.280000000326</v>
          </cell>
          <cell r="F68">
            <v>-3725.9599999993734</v>
          </cell>
          <cell r="G68">
            <v>3056.2899999996152</v>
          </cell>
          <cell r="H68">
            <v>-54104.990000000114</v>
          </cell>
          <cell r="I68">
            <v>-49483.570000000211</v>
          </cell>
          <cell r="J68">
            <v>15068.350000000763</v>
          </cell>
          <cell r="K68">
            <v>53182.459999998988</v>
          </cell>
          <cell r="L68">
            <v>-32716.009999999267</v>
          </cell>
          <cell r="M68">
            <v>-4011.7700000009208</v>
          </cell>
          <cell r="N68">
            <v>-134063.76000000007</v>
          </cell>
          <cell r="O68">
            <v>-20720.330000000038</v>
          </cell>
          <cell r="P68">
            <v>-80774.249999999913</v>
          </cell>
          <cell r="Q68">
            <v>28990.93999999974</v>
          </cell>
          <cell r="R68">
            <v>-37738.129999999961</v>
          </cell>
          <cell r="S68">
            <v>34413.160000000018</v>
          </cell>
          <cell r="T68">
            <v>-86410.790000000066</v>
          </cell>
          <cell r="U68">
            <v>-4313.4299999999985</v>
          </cell>
          <cell r="V68">
            <v>-8414.1299999999901</v>
          </cell>
          <cell r="W68">
            <v>16845.940000000002</v>
          </cell>
          <cell r="X68">
            <v>-17.179999999982101</v>
          </cell>
          <cell r="Y68">
            <v>0</v>
          </cell>
          <cell r="Z68">
            <v>0</v>
          </cell>
          <cell r="AA68">
            <v>-296213.73000000091</v>
          </cell>
          <cell r="AC68">
            <v>-158138.20000000019</v>
          </cell>
          <cell r="AD68">
            <v>-168035.50999999989</v>
          </cell>
        </row>
        <row r="69">
          <cell r="C69">
            <v>-2.4926779169387365</v>
          </cell>
          <cell r="D69">
            <v>-8.2965762296415405E-2</v>
          </cell>
          <cell r="E69">
            <v>-8.8393974250847704E-2</v>
          </cell>
          <cell r="F69">
            <v>-9.4224849913815151E-3</v>
          </cell>
          <cell r="G69">
            <v>6.6837741344499876E-3</v>
          </cell>
          <cell r="H69">
            <v>-0.15507883196912409</v>
          </cell>
          <cell r="I69">
            <v>-0.19692944357556771</v>
          </cell>
          <cell r="J69">
            <v>5.8328627887290999E-2</v>
          </cell>
          <cell r="K69">
            <v>0.15161582407128557</v>
          </cell>
          <cell r="L69">
            <v>-9.2936628096195489E-2</v>
          </cell>
          <cell r="M69">
            <v>-8.0053535978054247E-3</v>
          </cell>
          <cell r="N69">
            <v>-0.28198601009168678</v>
          </cell>
          <cell r="O69">
            <v>-6.5466446531873987E-2</v>
          </cell>
          <cell r="P69">
            <v>-0.3980983855019965</v>
          </cell>
          <cell r="Q69">
            <v>0.15671552637789651</v>
          </cell>
          <cell r="R69">
            <v>-0.51758185405799961</v>
          </cell>
          <cell r="S69">
            <v>0.19136495579158103</v>
          </cell>
          <cell r="T69">
            <v>-0.91643117114399963</v>
          </cell>
          <cell r="U69">
            <v>2.7702756512356106</v>
          </cell>
          <cell r="W69">
            <v>1.0010660803422868</v>
          </cell>
          <cell r="Y69">
            <v>0</v>
          </cell>
          <cell r="Z69">
            <v>0</v>
          </cell>
          <cell r="AA69">
            <v>-0.14497107327354469</v>
          </cell>
          <cell r="AC69">
            <v>-0.14825020070112643</v>
          </cell>
          <cell r="AD69">
            <v>-5.3409426063321566E-2</v>
          </cell>
        </row>
        <row r="71">
          <cell r="A71" t="str">
            <v>Depreciation</v>
          </cell>
          <cell r="B71" t="str">
            <v>Depreciation</v>
          </cell>
          <cell r="C71">
            <v>0</v>
          </cell>
          <cell r="D71">
            <v>9383.9100000000017</v>
          </cell>
          <cell r="E71">
            <v>9556.6500000000033</v>
          </cell>
          <cell r="F71">
            <v>9550.8699999999953</v>
          </cell>
          <cell r="G71">
            <v>18459.900000000001</v>
          </cell>
          <cell r="H71">
            <v>11737.829999999994</v>
          </cell>
          <cell r="I71">
            <v>11737.829999999994</v>
          </cell>
          <cell r="J71">
            <v>12332.310000000012</v>
          </cell>
          <cell r="K71">
            <v>12035.070000000007</v>
          </cell>
          <cell r="L71">
            <v>12035.069999999992</v>
          </cell>
          <cell r="M71">
            <v>19148.350000000006</v>
          </cell>
          <cell r="N71">
            <v>19148.350000000006</v>
          </cell>
          <cell r="O71">
            <v>10082.679999999997</v>
          </cell>
          <cell r="P71">
            <v>10522.670000000002</v>
          </cell>
          <cell r="Q71">
            <v>5375.7200000000012</v>
          </cell>
          <cell r="R71">
            <v>5375.7199999999975</v>
          </cell>
          <cell r="S71">
            <v>5409.1200000000063</v>
          </cell>
          <cell r="T71">
            <v>7407.5</v>
          </cell>
          <cell r="U71">
            <v>258.95999999999185</v>
          </cell>
          <cell r="V71">
            <v>0</v>
          </cell>
          <cell r="W71">
            <v>0</v>
          </cell>
          <cell r="X71">
            <v>0</v>
          </cell>
          <cell r="AA71">
            <v>82729.070000000007</v>
          </cell>
          <cell r="AC71">
            <v>44432.369999999995</v>
          </cell>
          <cell r="AD71">
            <v>106829.44</v>
          </cell>
        </row>
        <row r="73">
          <cell r="B73" t="str">
            <v>EBIT</v>
          </cell>
          <cell r="C73">
            <v>-37983.800000000003</v>
          </cell>
          <cell r="D73">
            <v>-40640.909999999996</v>
          </cell>
          <cell r="E73">
            <v>-39627.930000000328</v>
          </cell>
          <cell r="F73">
            <v>-13276.829999999369</v>
          </cell>
          <cell r="G73">
            <v>-15403.610000000386</v>
          </cell>
          <cell r="H73">
            <v>-65842.820000000109</v>
          </cell>
          <cell r="I73">
            <v>-61221.400000000205</v>
          </cell>
          <cell r="J73">
            <v>2736.0400000007503</v>
          </cell>
          <cell r="K73">
            <v>41147.389999998981</v>
          </cell>
          <cell r="L73">
            <v>-44751.07999999926</v>
          </cell>
          <cell r="M73">
            <v>-23160.120000000927</v>
          </cell>
          <cell r="N73">
            <v>-153212.11000000007</v>
          </cell>
          <cell r="O73">
            <v>-30803.010000000035</v>
          </cell>
          <cell r="P73">
            <v>-91296.919999999911</v>
          </cell>
          <cell r="Q73">
            <v>23615.219999999739</v>
          </cell>
          <cell r="R73">
            <v>-43113.849999999962</v>
          </cell>
          <cell r="S73">
            <v>29004.040000000012</v>
          </cell>
          <cell r="T73">
            <v>-93818.290000000066</v>
          </cell>
          <cell r="U73">
            <v>-4572.3899999999903</v>
          </cell>
          <cell r="V73">
            <v>-8414.1299999999901</v>
          </cell>
          <cell r="W73">
            <v>16845.940000000002</v>
          </cell>
          <cell r="X73">
            <v>-17.179999999982101</v>
          </cell>
          <cell r="Y73">
            <v>0</v>
          </cell>
          <cell r="Z73">
            <v>0</v>
          </cell>
          <cell r="AA73">
            <v>-378942.80000000092</v>
          </cell>
          <cell r="AC73">
            <v>-202570.57000000018</v>
          </cell>
          <cell r="AD73">
            <v>-274864.9499999999</v>
          </cell>
        </row>
        <row r="74">
          <cell r="C74">
            <v>-2.4926779169387365</v>
          </cell>
          <cell r="D74">
            <v>-0.1078735668352693</v>
          </cell>
          <cell r="E74">
            <v>-0.11648557108425002</v>
          </cell>
          <cell r="F74">
            <v>-3.3575435970364401E-2</v>
          </cell>
          <cell r="G74">
            <v>-3.3686021318386251E-2</v>
          </cell>
          <cell r="H74">
            <v>-0.18872247493536692</v>
          </cell>
          <cell r="I74">
            <v>-0.24364240973149776</v>
          </cell>
          <cell r="J74">
            <v>1.0591037442372877E-2</v>
          </cell>
          <cell r="K74">
            <v>0.11730550717722608</v>
          </cell>
          <cell r="L74">
            <v>-0.12712474653428449</v>
          </cell>
          <cell r="M74">
            <v>-4.6215249121352976E-2</v>
          </cell>
          <cell r="N74">
            <v>-0.32226212062550402</v>
          </cell>
          <cell r="O74">
            <v>-9.7322948388649133E-2</v>
          </cell>
          <cell r="P74">
            <v>-0.44995968954592508</v>
          </cell>
          <cell r="Q74">
            <v>0.12765614474141995</v>
          </cell>
          <cell r="R74">
            <v>-0.5913103383389291</v>
          </cell>
          <cell r="S74">
            <v>0.16128588110993722</v>
          </cell>
          <cell r="T74">
            <v>-0.99499154422066249</v>
          </cell>
          <cell r="U74">
            <v>2.9365912243743777</v>
          </cell>
          <cell r="W74">
            <v>1.0010660803422868</v>
          </cell>
          <cell r="Y74">
            <v>0</v>
          </cell>
          <cell r="Z74">
            <v>0</v>
          </cell>
          <cell r="AA74">
            <v>-0.18545981790000807</v>
          </cell>
          <cell r="AC74">
            <v>-0.18990432203377536</v>
          </cell>
          <cell r="AD74">
            <v>-8.7364743466565975E-2</v>
          </cell>
        </row>
        <row r="76">
          <cell r="A76" t="str">
            <v>Interest</v>
          </cell>
          <cell r="B76" t="str">
            <v>Interest expense</v>
          </cell>
          <cell r="C76">
            <v>0</v>
          </cell>
          <cell r="D76">
            <v>0</v>
          </cell>
          <cell r="E76">
            <v>-95.55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-1194.19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-1347.63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AA76">
            <v>-1347.63</v>
          </cell>
          <cell r="AC76">
            <v>-1347.63</v>
          </cell>
          <cell r="AD76">
            <v>-1289.74</v>
          </cell>
        </row>
        <row r="78">
          <cell r="B78" t="str">
            <v>Profit Before Tax</v>
          </cell>
          <cell r="C78">
            <v>-37983.800000000003</v>
          </cell>
          <cell r="D78">
            <v>-40640.909999999996</v>
          </cell>
          <cell r="E78">
            <v>-39532.380000000325</v>
          </cell>
          <cell r="F78">
            <v>-13276.829999999369</v>
          </cell>
          <cell r="G78">
            <v>-15403.610000000386</v>
          </cell>
          <cell r="H78">
            <v>-65842.820000000109</v>
          </cell>
          <cell r="I78">
            <v>-61221.400000000205</v>
          </cell>
          <cell r="J78">
            <v>2736.0400000007503</v>
          </cell>
          <cell r="K78">
            <v>42341.579999998983</v>
          </cell>
          <cell r="L78">
            <v>-44751.07999999926</v>
          </cell>
          <cell r="M78">
            <v>-23160.120000000927</v>
          </cell>
          <cell r="N78">
            <v>-153212.11000000007</v>
          </cell>
          <cell r="O78">
            <v>-30803.010000000035</v>
          </cell>
          <cell r="P78">
            <v>-91296.919999999911</v>
          </cell>
          <cell r="Q78">
            <v>24962.84999999974</v>
          </cell>
          <cell r="R78">
            <v>-43113.849999999962</v>
          </cell>
          <cell r="S78">
            <v>29004.040000000012</v>
          </cell>
          <cell r="T78">
            <v>-93818.290000000066</v>
          </cell>
          <cell r="U78">
            <v>-4572.3899999999903</v>
          </cell>
          <cell r="V78">
            <v>-8414.1299999999901</v>
          </cell>
          <cell r="W78">
            <v>16845.940000000002</v>
          </cell>
          <cell r="X78">
            <v>-17.179999999982101</v>
          </cell>
          <cell r="Y78">
            <v>0</v>
          </cell>
          <cell r="Z78">
            <v>0</v>
          </cell>
          <cell r="AA78">
            <v>-377595.17000000092</v>
          </cell>
          <cell r="AC78">
            <v>-201222.94000000018</v>
          </cell>
          <cell r="AD78">
            <v>-273575.2099999999</v>
          </cell>
        </row>
        <row r="79">
          <cell r="C79">
            <v>-2.4926779169387365</v>
          </cell>
          <cell r="D79">
            <v>-0.1078735668352693</v>
          </cell>
          <cell r="E79">
            <v>-0.11620470361736239</v>
          </cell>
          <cell r="F79">
            <v>-3.3575435970364401E-2</v>
          </cell>
          <cell r="G79">
            <v>-3.3686021318386251E-2</v>
          </cell>
          <cell r="H79">
            <v>-0.18872247493536692</v>
          </cell>
          <cell r="I79">
            <v>-0.24364240973149776</v>
          </cell>
          <cell r="J79">
            <v>1.0591037442372877E-2</v>
          </cell>
          <cell r="K79">
            <v>0.12070997739067037</v>
          </cell>
          <cell r="L79">
            <v>-0.12712474653428449</v>
          </cell>
          <cell r="M79">
            <v>-4.6215249121352976E-2</v>
          </cell>
          <cell r="N79">
            <v>-0.32226212062550402</v>
          </cell>
          <cell r="O79">
            <v>-9.7322948388649133E-2</v>
          </cell>
          <cell r="P79">
            <v>-0.44995968954592508</v>
          </cell>
          <cell r="Q79">
            <v>0.13494099113869604</v>
          </cell>
          <cell r="R79">
            <v>-0.5913103383389291</v>
          </cell>
          <cell r="S79">
            <v>0.16128588110993722</v>
          </cell>
          <cell r="T79">
            <v>-0.99499154422066249</v>
          </cell>
          <cell r="U79">
            <v>2.9365912243743777</v>
          </cell>
          <cell r="W79">
            <v>1.0010660803422868</v>
          </cell>
          <cell r="Y79">
            <v>0</v>
          </cell>
          <cell r="Z79">
            <v>0</v>
          </cell>
          <cell r="AA79">
            <v>-0.18480026924412493</v>
          </cell>
          <cell r="AC79">
            <v>-0.18864095607937056</v>
          </cell>
          <cell r="AD79">
            <v>-8.6954804679395883E-2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AA81">
            <v>0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-37983.800000000003</v>
          </cell>
          <cell r="D83">
            <v>-40640.909999999996</v>
          </cell>
          <cell r="E83">
            <v>-39532.380000000325</v>
          </cell>
          <cell r="F83">
            <v>-13276.829999999369</v>
          </cell>
          <cell r="G83">
            <v>-15403.610000000386</v>
          </cell>
          <cell r="H83">
            <v>-65842.820000000109</v>
          </cell>
          <cell r="I83">
            <v>-61221.400000000205</v>
          </cell>
          <cell r="J83">
            <v>2736.0400000007503</v>
          </cell>
          <cell r="K83">
            <v>42341.579999998983</v>
          </cell>
          <cell r="L83">
            <v>-44751.07999999926</v>
          </cell>
          <cell r="M83">
            <v>-23160.120000000927</v>
          </cell>
          <cell r="N83">
            <v>-153212.11000000007</v>
          </cell>
          <cell r="O83">
            <v>-30803.010000000035</v>
          </cell>
          <cell r="P83">
            <v>-91296.919999999911</v>
          </cell>
          <cell r="Q83">
            <v>24962.84999999974</v>
          </cell>
          <cell r="R83">
            <v>-43113.849999999962</v>
          </cell>
          <cell r="S83">
            <v>29004.040000000012</v>
          </cell>
          <cell r="T83">
            <v>-93818.290000000066</v>
          </cell>
          <cell r="U83">
            <v>-4572.3899999999903</v>
          </cell>
          <cell r="V83">
            <v>-8414.1299999999901</v>
          </cell>
          <cell r="W83">
            <v>16845.940000000002</v>
          </cell>
          <cell r="X83">
            <v>-17.179999999982101</v>
          </cell>
          <cell r="Y83">
            <v>0</v>
          </cell>
          <cell r="Z83">
            <v>0</v>
          </cell>
          <cell r="AA83">
            <v>-377595.17000000092</v>
          </cell>
          <cell r="AC83">
            <v>-201222.94000000018</v>
          </cell>
          <cell r="AD83">
            <v>-273575.2099999999</v>
          </cell>
        </row>
        <row r="84">
          <cell r="C84">
            <v>-2.4926779169387365</v>
          </cell>
          <cell r="D84">
            <v>-0.1078735668352693</v>
          </cell>
          <cell r="E84">
            <v>-0.11620470361736239</v>
          </cell>
          <cell r="F84">
            <v>-3.3575435970364401E-2</v>
          </cell>
          <cell r="G84">
            <v>-3.3686021318386251E-2</v>
          </cell>
          <cell r="H84">
            <v>-0.18872247493536692</v>
          </cell>
          <cell r="I84">
            <v>-0.24364240973149776</v>
          </cell>
          <cell r="J84">
            <v>1.0591037442372877E-2</v>
          </cell>
          <cell r="K84">
            <v>0.12070997739067037</v>
          </cell>
          <cell r="L84">
            <v>-0.12712474653428449</v>
          </cell>
          <cell r="M84">
            <v>-4.6215249121352976E-2</v>
          </cell>
          <cell r="N84">
            <v>-0.32226212062550402</v>
          </cell>
          <cell r="O84">
            <v>-9.7322948388649133E-2</v>
          </cell>
          <cell r="P84">
            <v>-0.44995968954592508</v>
          </cell>
          <cell r="Q84">
            <v>0.13494099113869604</v>
          </cell>
          <cell r="R84">
            <v>-0.5913103383389291</v>
          </cell>
          <cell r="S84">
            <v>0.16128588110993722</v>
          </cell>
          <cell r="T84">
            <v>-0.99499154422066249</v>
          </cell>
          <cell r="U84">
            <v>2.9365912243743777</v>
          </cell>
          <cell r="W84">
            <v>1.0010660803422868</v>
          </cell>
          <cell r="Y84">
            <v>0</v>
          </cell>
          <cell r="Z84">
            <v>0</v>
          </cell>
          <cell r="AA84">
            <v>-0.18480026924412493</v>
          </cell>
          <cell r="AC84">
            <v>-0.18864095607937056</v>
          </cell>
          <cell r="AD84">
            <v>-8.6954804679395883E-2</v>
          </cell>
        </row>
      </sheetData>
      <sheetData sheetId="35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AA8">
            <v>0</v>
          </cell>
          <cell r="AC8">
            <v>0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C16">
            <v>0</v>
          </cell>
          <cell r="AD16">
            <v>0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Sales</v>
          </cell>
          <cell r="B24" t="str">
            <v>Total Sales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AA26">
            <v>0</v>
          </cell>
          <cell r="AC26">
            <v>0</v>
          </cell>
          <cell r="AD26">
            <v>0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</row>
        <row r="29">
          <cell r="AA29">
            <v>0</v>
          </cell>
          <cell r="AC29">
            <v>0</v>
          </cell>
          <cell r="AD29">
            <v>0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0</v>
          </cell>
          <cell r="D31">
            <v>197.92</v>
          </cell>
          <cell r="E31">
            <v>1011.7500000000001</v>
          </cell>
          <cell r="F31">
            <v>492.80999999999995</v>
          </cell>
          <cell r="G31">
            <v>205.87000000000012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884.6099999999999</v>
          </cell>
          <cell r="M31">
            <v>0</v>
          </cell>
          <cell r="N31">
            <v>0</v>
          </cell>
          <cell r="O31">
            <v>0</v>
          </cell>
          <cell r="P31">
            <v>579.57000000000005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579.57000000000005</v>
          </cell>
          <cell r="AC31">
            <v>579.57000000000005</v>
          </cell>
          <cell r="AD31">
            <v>2792.96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3066.67</v>
          </cell>
          <cell r="V34">
            <v>0</v>
          </cell>
          <cell r="W34">
            <v>-3066.67</v>
          </cell>
          <cell r="X34">
            <v>0</v>
          </cell>
          <cell r="AA34">
            <v>0</v>
          </cell>
          <cell r="AC34">
            <v>0</v>
          </cell>
          <cell r="AD34">
            <v>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370.64</v>
          </cell>
          <cell r="J35">
            <v>0</v>
          </cell>
          <cell r="K35">
            <v>0</v>
          </cell>
          <cell r="L35">
            <v>-370.64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AA35">
            <v>0</v>
          </cell>
          <cell r="AC35">
            <v>0</v>
          </cell>
          <cell r="AD35">
            <v>0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639.36</v>
          </cell>
          <cell r="D37">
            <v>639.36</v>
          </cell>
          <cell r="E37">
            <v>1097.1099999999999</v>
          </cell>
          <cell r="F37">
            <v>639.35999999999967</v>
          </cell>
          <cell r="G37">
            <v>639.36000000000058</v>
          </cell>
          <cell r="H37">
            <v>639.35999999999967</v>
          </cell>
          <cell r="I37">
            <v>639.36000000000058</v>
          </cell>
          <cell r="J37">
            <v>639.35999999999967</v>
          </cell>
          <cell r="K37">
            <v>639.35999999999967</v>
          </cell>
          <cell r="L37">
            <v>639.36000000000058</v>
          </cell>
          <cell r="M37">
            <v>639.35999999999967</v>
          </cell>
          <cell r="N37">
            <v>639.35999999999967</v>
          </cell>
          <cell r="O37">
            <v>329.79999999999995</v>
          </cell>
          <cell r="P37">
            <v>329.79999999999995</v>
          </cell>
          <cell r="Q37">
            <v>329.80000000000018</v>
          </cell>
          <cell r="R37">
            <v>480.1899999999996</v>
          </cell>
          <cell r="S37">
            <v>711.54000000000042</v>
          </cell>
          <cell r="T37">
            <v>482.10999999999967</v>
          </cell>
          <cell r="U37">
            <v>482.11000000000013</v>
          </cell>
          <cell r="V37">
            <v>482.11000000000013</v>
          </cell>
          <cell r="W37">
            <v>482.10999999999967</v>
          </cell>
          <cell r="X37">
            <v>482.11000000000058</v>
          </cell>
          <cell r="AA37">
            <v>5870.4000000000005</v>
          </cell>
          <cell r="AC37">
            <v>4591.68</v>
          </cell>
          <cell r="AD37">
            <v>6851.35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AA38">
            <v>0</v>
          </cell>
          <cell r="AC38">
            <v>0</v>
          </cell>
          <cell r="AD38">
            <v>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22.67</v>
          </cell>
          <cell r="V39">
            <v>0</v>
          </cell>
          <cell r="W39">
            <v>0</v>
          </cell>
          <cell r="X39">
            <v>0</v>
          </cell>
          <cell r="AA39">
            <v>22.67</v>
          </cell>
          <cell r="AC39">
            <v>22.67</v>
          </cell>
          <cell r="AD39">
            <v>0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430.51</v>
          </cell>
          <cell r="D40">
            <v>168</v>
          </cell>
          <cell r="E40">
            <v>990</v>
          </cell>
          <cell r="F40">
            <v>1684.3000000000004</v>
          </cell>
          <cell r="G40">
            <v>168.14999999999964</v>
          </cell>
          <cell r="H40">
            <v>168.15000000000009</v>
          </cell>
          <cell r="I40">
            <v>1121.1500000000001</v>
          </cell>
          <cell r="J40">
            <v>3088.3500000000004</v>
          </cell>
          <cell r="K40">
            <v>3632.3999999999978</v>
          </cell>
          <cell r="L40">
            <v>4291.16</v>
          </cell>
          <cell r="M40">
            <v>2965.5</v>
          </cell>
          <cell r="N40">
            <v>116.42000000000189</v>
          </cell>
          <cell r="O40">
            <v>176.23</v>
          </cell>
          <cell r="P40">
            <v>4538.2300000000005</v>
          </cell>
          <cell r="Q40">
            <v>-954.42000000000007</v>
          </cell>
          <cell r="R40">
            <v>-9887.2099999999991</v>
          </cell>
          <cell r="S40">
            <v>7481</v>
          </cell>
          <cell r="T40">
            <v>7838.1</v>
          </cell>
          <cell r="U40">
            <v>3500</v>
          </cell>
          <cell r="V40">
            <v>5166.25</v>
          </cell>
          <cell r="W40">
            <v>8774.7999999999993</v>
          </cell>
          <cell r="X40">
            <v>3565.2200000000012</v>
          </cell>
          <cell r="AA40">
            <v>33280.12000000001</v>
          </cell>
          <cell r="AC40">
            <v>30198.2</v>
          </cell>
          <cell r="AD40">
            <v>15742.169999999998</v>
          </cell>
        </row>
        <row r="41">
          <cell r="B41" t="str">
            <v>Total Manufacturing Costs</v>
          </cell>
          <cell r="C41">
            <v>1069.8699999999999</v>
          </cell>
          <cell r="D41">
            <v>1005.28</v>
          </cell>
          <cell r="E41">
            <v>3098.86</v>
          </cell>
          <cell r="F41">
            <v>2816.4700000000003</v>
          </cell>
          <cell r="G41">
            <v>1013.3800000000003</v>
          </cell>
          <cell r="H41">
            <v>807.50999999999976</v>
          </cell>
          <cell r="I41">
            <v>2131.1500000000005</v>
          </cell>
          <cell r="J41">
            <v>3727.71</v>
          </cell>
          <cell r="K41">
            <v>4271.7599999999975</v>
          </cell>
          <cell r="L41">
            <v>5444.49</v>
          </cell>
          <cell r="M41">
            <v>3604.8599999999997</v>
          </cell>
          <cell r="N41">
            <v>755.78000000000156</v>
          </cell>
          <cell r="O41">
            <v>506.03</v>
          </cell>
          <cell r="P41">
            <v>5447.6</v>
          </cell>
          <cell r="Q41">
            <v>-624.61999999999989</v>
          </cell>
          <cell r="R41">
            <v>-9407.02</v>
          </cell>
          <cell r="S41">
            <v>8192.5400000000009</v>
          </cell>
          <cell r="T41">
            <v>8320.2099999999991</v>
          </cell>
          <cell r="U41">
            <v>7071.4500000000007</v>
          </cell>
          <cell r="V41">
            <v>5648.3600000000006</v>
          </cell>
          <cell r="W41">
            <v>6190.2399999999989</v>
          </cell>
          <cell r="X41">
            <v>4047.3300000000017</v>
          </cell>
          <cell r="Y41">
            <v>0</v>
          </cell>
          <cell r="Z41">
            <v>0</v>
          </cell>
          <cell r="AA41">
            <v>39752.760000000009</v>
          </cell>
          <cell r="AC41">
            <v>35392.120000000003</v>
          </cell>
          <cell r="AD41">
            <v>25386.48</v>
          </cell>
        </row>
        <row r="43">
          <cell r="B43" t="str">
            <v>Contribution margin</v>
          </cell>
          <cell r="C43">
            <v>-1069.8699999999999</v>
          </cell>
          <cell r="D43">
            <v>-1005.28</v>
          </cell>
          <cell r="E43">
            <v>-3098.86</v>
          </cell>
          <cell r="F43">
            <v>-2816.4700000000003</v>
          </cell>
          <cell r="G43">
            <v>-1013.3800000000003</v>
          </cell>
          <cell r="H43">
            <v>-807.50999999999976</v>
          </cell>
          <cell r="I43">
            <v>-2131.1500000000005</v>
          </cell>
          <cell r="J43">
            <v>-3727.71</v>
          </cell>
          <cell r="K43">
            <v>-4271.7599999999975</v>
          </cell>
          <cell r="L43">
            <v>-5444.49</v>
          </cell>
          <cell r="M43">
            <v>-3604.8599999999997</v>
          </cell>
          <cell r="N43">
            <v>-755.78000000000156</v>
          </cell>
          <cell r="O43">
            <v>-506.03</v>
          </cell>
          <cell r="P43">
            <v>-5447.6</v>
          </cell>
          <cell r="Q43">
            <v>624.61999999999989</v>
          </cell>
          <cell r="R43">
            <v>9407.02</v>
          </cell>
          <cell r="S43">
            <v>-8192.5400000000009</v>
          </cell>
          <cell r="T43">
            <v>-8320.2099999999991</v>
          </cell>
          <cell r="U43">
            <v>-7071.4500000000007</v>
          </cell>
          <cell r="V43">
            <v>-5648.3600000000006</v>
          </cell>
          <cell r="W43">
            <v>-6190.2399999999989</v>
          </cell>
          <cell r="X43">
            <v>-4047.3300000000017</v>
          </cell>
          <cell r="Y43">
            <v>0</v>
          </cell>
          <cell r="Z43">
            <v>0</v>
          </cell>
          <cell r="AA43">
            <v>-39752.760000000009</v>
          </cell>
          <cell r="AC43">
            <v>-35392.120000000003</v>
          </cell>
          <cell r="AD43">
            <v>-25386.48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800</v>
          </cell>
          <cell r="D46">
            <v>1100</v>
          </cell>
          <cell r="E46">
            <v>375</v>
          </cell>
          <cell r="F46">
            <v>455</v>
          </cell>
          <cell r="G46">
            <v>200</v>
          </cell>
          <cell r="H46">
            <v>350</v>
          </cell>
          <cell r="I46">
            <v>0</v>
          </cell>
          <cell r="J46">
            <v>125</v>
          </cell>
          <cell r="K46">
            <v>150</v>
          </cell>
          <cell r="L46">
            <v>0</v>
          </cell>
          <cell r="M46">
            <v>75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325</v>
          </cell>
          <cell r="T46">
            <v>100</v>
          </cell>
          <cell r="U46">
            <v>0</v>
          </cell>
          <cell r="V46">
            <v>100</v>
          </cell>
          <cell r="W46">
            <v>250</v>
          </cell>
          <cell r="X46">
            <v>0</v>
          </cell>
          <cell r="AA46">
            <v>850</v>
          </cell>
          <cell r="AC46">
            <v>775</v>
          </cell>
          <cell r="AD46">
            <v>3555</v>
          </cell>
        </row>
        <row r="47">
          <cell r="A47" t="str">
            <v>Installation Labour</v>
          </cell>
          <cell r="B47" t="str">
            <v>Installation Labour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AA47">
            <v>0</v>
          </cell>
          <cell r="AC47">
            <v>0</v>
          </cell>
          <cell r="AD47">
            <v>0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0</v>
          </cell>
          <cell r="D49">
            <v>234.61</v>
          </cell>
          <cell r="E49">
            <v>928.46999999999991</v>
          </cell>
          <cell r="F49">
            <v>2476.11</v>
          </cell>
          <cell r="G49">
            <v>368.25</v>
          </cell>
          <cell r="H49">
            <v>497.65000000000009</v>
          </cell>
          <cell r="I49">
            <v>368.25</v>
          </cell>
          <cell r="J49">
            <v>368.25</v>
          </cell>
          <cell r="K49">
            <v>368.25</v>
          </cell>
          <cell r="L49">
            <v>-3487.91</v>
          </cell>
          <cell r="M49">
            <v>368.25</v>
          </cell>
          <cell r="N49">
            <v>368.25</v>
          </cell>
          <cell r="O49">
            <v>2013</v>
          </cell>
          <cell r="P49">
            <v>0</v>
          </cell>
          <cell r="Q49">
            <v>2013</v>
          </cell>
          <cell r="R49">
            <v>174</v>
          </cell>
          <cell r="S49">
            <v>2452.1000000000004</v>
          </cell>
          <cell r="T49">
            <v>3038.33</v>
          </cell>
          <cell r="U49">
            <v>1333.33</v>
          </cell>
          <cell r="V49">
            <v>2311.66</v>
          </cell>
          <cell r="W49">
            <v>3460.6600000000017</v>
          </cell>
          <cell r="X49">
            <v>1615.6599999999962</v>
          </cell>
          <cell r="AA49">
            <v>19148.239999999998</v>
          </cell>
          <cell r="AC49">
            <v>18411.739999999998</v>
          </cell>
          <cell r="AD49">
            <v>2121.9300000000003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AA50">
            <v>0</v>
          </cell>
          <cell r="AC50">
            <v>0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1522.9299999999998</v>
          </cell>
          <cell r="D51">
            <v>1732.4700000000003</v>
          </cell>
          <cell r="E51">
            <v>5382.0000000000018</v>
          </cell>
          <cell r="F51">
            <v>760.14999999999964</v>
          </cell>
          <cell r="G51">
            <v>5261.409999999998</v>
          </cell>
          <cell r="H51">
            <v>2183.9300000000003</v>
          </cell>
          <cell r="I51">
            <v>2188.5500000000029</v>
          </cell>
          <cell r="J51">
            <v>2328.7499999999964</v>
          </cell>
          <cell r="K51">
            <v>4303.0200000000041</v>
          </cell>
          <cell r="L51">
            <v>5079.0699999999961</v>
          </cell>
          <cell r="M51">
            <v>2266.8000000000029</v>
          </cell>
          <cell r="N51">
            <v>1531.5699999999997</v>
          </cell>
          <cell r="O51">
            <v>2961.93</v>
          </cell>
          <cell r="P51">
            <v>2116.2900000000004</v>
          </cell>
          <cell r="Q51">
            <v>564.69000000000051</v>
          </cell>
          <cell r="R51">
            <v>1462.1899999999987</v>
          </cell>
          <cell r="S51">
            <v>1667.38</v>
          </cell>
          <cell r="T51">
            <v>1527.260000000002</v>
          </cell>
          <cell r="U51">
            <v>1324.489999999998</v>
          </cell>
          <cell r="V51">
            <v>1646.8100000000013</v>
          </cell>
          <cell r="W51">
            <v>2487.6299999999992</v>
          </cell>
          <cell r="X51">
            <v>2578.17</v>
          </cell>
          <cell r="AA51">
            <v>22135.21</v>
          </cell>
          <cell r="AC51">
            <v>18336.84</v>
          </cell>
          <cell r="AD51">
            <v>30742.28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250</v>
          </cell>
          <cell r="D53">
            <v>263.64</v>
          </cell>
          <cell r="E53">
            <v>198.73000000000002</v>
          </cell>
          <cell r="F53">
            <v>399.7700000000001</v>
          </cell>
          <cell r="G53">
            <v>159.84999999999991</v>
          </cell>
          <cell r="H53">
            <v>557.87999999999988</v>
          </cell>
          <cell r="I53">
            <v>625.05999999999995</v>
          </cell>
          <cell r="J53">
            <v>615.88000000000011</v>
          </cell>
          <cell r="K53">
            <v>749.21</v>
          </cell>
          <cell r="L53">
            <v>845.2800000000002</v>
          </cell>
          <cell r="M53">
            <v>510.35999999999967</v>
          </cell>
          <cell r="N53">
            <v>1283.1900000000005</v>
          </cell>
          <cell r="O53">
            <v>393.71</v>
          </cell>
          <cell r="P53">
            <v>660.72</v>
          </cell>
          <cell r="Q53">
            <v>766.42999999999984</v>
          </cell>
          <cell r="R53">
            <v>131.05000000000018</v>
          </cell>
          <cell r="S53">
            <v>250.93000000000006</v>
          </cell>
          <cell r="T53">
            <v>126.30999999999995</v>
          </cell>
          <cell r="U53">
            <v>712.09999999999991</v>
          </cell>
          <cell r="V53">
            <v>544.67000000000007</v>
          </cell>
          <cell r="W53">
            <v>433.23999999999978</v>
          </cell>
          <cell r="X53">
            <v>383.65999999999985</v>
          </cell>
          <cell r="AA53">
            <v>6196.3700000000008</v>
          </cell>
          <cell r="AC53">
            <v>4402.82</v>
          </cell>
          <cell r="AD53">
            <v>4665.3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AA54">
            <v>0</v>
          </cell>
          <cell r="AC54">
            <v>0</v>
          </cell>
          <cell r="AD54">
            <v>0</v>
          </cell>
        </row>
        <row r="55">
          <cell r="A55" t="str">
            <v>Sales Insurance</v>
          </cell>
          <cell r="B55" t="str">
            <v>Insurance - General</v>
          </cell>
          <cell r="C55">
            <v>15</v>
          </cell>
          <cell r="D55">
            <v>15</v>
          </cell>
          <cell r="E55">
            <v>1628.3999999999999</v>
          </cell>
          <cell r="F55">
            <v>515.00000000000023</v>
          </cell>
          <cell r="G55">
            <v>675.02999999999975</v>
          </cell>
          <cell r="H55">
            <v>675.0300000000002</v>
          </cell>
          <cell r="I55">
            <v>675.02999999999975</v>
          </cell>
          <cell r="J55">
            <v>675.02999999999975</v>
          </cell>
          <cell r="K55">
            <v>675.02999999999975</v>
          </cell>
          <cell r="L55">
            <v>675.03000000000065</v>
          </cell>
          <cell r="M55">
            <v>675.02999999999975</v>
          </cell>
          <cell r="N55">
            <v>675.02999999999975</v>
          </cell>
          <cell r="O55">
            <v>721.81</v>
          </cell>
          <cell r="P55">
            <v>721.81</v>
          </cell>
          <cell r="Q55">
            <v>-571.53</v>
          </cell>
          <cell r="R55">
            <v>75.1400000000001</v>
          </cell>
          <cell r="S55">
            <v>124.19999999999982</v>
          </cell>
          <cell r="T55">
            <v>99.670000000000073</v>
          </cell>
          <cell r="U55">
            <v>99.670000000000073</v>
          </cell>
          <cell r="V55">
            <v>99.670000000000073</v>
          </cell>
          <cell r="W55">
            <v>99.670000000000073</v>
          </cell>
          <cell r="X55">
            <v>99.669999999999845</v>
          </cell>
          <cell r="AA55">
            <v>2919.84</v>
          </cell>
          <cell r="AC55">
            <v>1569.78</v>
          </cell>
          <cell r="AD55">
            <v>6223.58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5912.79</v>
          </cell>
          <cell r="D57">
            <v>15395.470000000001</v>
          </cell>
          <cell r="E57">
            <v>20320.809999999998</v>
          </cell>
          <cell r="F57">
            <v>1796.5999999999985</v>
          </cell>
          <cell r="G57">
            <v>9844.2999999999956</v>
          </cell>
          <cell r="H57">
            <v>3647.0200000000041</v>
          </cell>
          <cell r="I57">
            <v>874.95000000000437</v>
          </cell>
          <cell r="J57">
            <v>7645.5599999999977</v>
          </cell>
          <cell r="K57">
            <v>3751.8099999999977</v>
          </cell>
          <cell r="L57">
            <v>1109.5400000000081</v>
          </cell>
          <cell r="M57">
            <v>2610.5599999999977</v>
          </cell>
          <cell r="N57">
            <v>3256.9900000000052</v>
          </cell>
          <cell r="O57">
            <v>1649.0299999999997</v>
          </cell>
          <cell r="P57">
            <v>2247.9300000000003</v>
          </cell>
          <cell r="Q57">
            <v>2307.0299999999997</v>
          </cell>
          <cell r="R57">
            <v>3399.74</v>
          </cell>
          <cell r="S57">
            <v>2020.9400000000005</v>
          </cell>
          <cell r="T57">
            <v>2462.25</v>
          </cell>
          <cell r="U57">
            <v>1811.7199999999993</v>
          </cell>
          <cell r="V57">
            <v>4882.4500000000007</v>
          </cell>
          <cell r="W57">
            <v>-1698.630000000001</v>
          </cell>
          <cell r="X57">
            <v>588.52000000000044</v>
          </cell>
          <cell r="AA57">
            <v>25538.530000000002</v>
          </cell>
          <cell r="AC57">
            <v>19670.98</v>
          </cell>
          <cell r="AD57">
            <v>70298.850000000006</v>
          </cell>
        </row>
        <row r="58">
          <cell r="B58" t="str">
            <v>Total Selling Expenses</v>
          </cell>
          <cell r="C58">
            <v>8500.7199999999993</v>
          </cell>
          <cell r="D58">
            <v>18741.190000000002</v>
          </cell>
          <cell r="E58">
            <v>28833.409999999996</v>
          </cell>
          <cell r="F58">
            <v>6402.6299999999983</v>
          </cell>
          <cell r="G58">
            <v>16508.839999999993</v>
          </cell>
          <cell r="H58">
            <v>7911.5100000000039</v>
          </cell>
          <cell r="I58">
            <v>4731.8400000000074</v>
          </cell>
          <cell r="J58">
            <v>11758.469999999994</v>
          </cell>
          <cell r="K58">
            <v>9997.3200000000015</v>
          </cell>
          <cell r="L58">
            <v>4221.0100000000057</v>
          </cell>
          <cell r="M58">
            <v>6506</v>
          </cell>
          <cell r="N58">
            <v>7115.0300000000052</v>
          </cell>
          <cell r="O58">
            <v>7739.4800000000005</v>
          </cell>
          <cell r="P58">
            <v>5746.75</v>
          </cell>
          <cell r="Q58">
            <v>5079.62</v>
          </cell>
          <cell r="R58">
            <v>5242.119999999999</v>
          </cell>
          <cell r="S58">
            <v>6840.5500000000011</v>
          </cell>
          <cell r="T58">
            <v>7353.8200000000015</v>
          </cell>
          <cell r="U58">
            <v>5281.3099999999977</v>
          </cell>
          <cell r="V58">
            <v>9585.260000000002</v>
          </cell>
          <cell r="W58">
            <v>5032.57</v>
          </cell>
          <cell r="X58">
            <v>5265.6799999999967</v>
          </cell>
          <cell r="Y58">
            <v>0</v>
          </cell>
          <cell r="Z58">
            <v>0</v>
          </cell>
          <cell r="AA58">
            <v>76788.19</v>
          </cell>
          <cell r="AC58">
            <v>63167.16</v>
          </cell>
          <cell r="AD58">
            <v>117606.94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142336.14000000001</v>
          </cell>
          <cell r="D61">
            <v>128903.22999999998</v>
          </cell>
          <cell r="E61">
            <v>122391.08000000007</v>
          </cell>
          <cell r="F61">
            <v>138715.52999999991</v>
          </cell>
          <cell r="G61">
            <v>131812.71999999997</v>
          </cell>
          <cell r="H61">
            <v>115443.53000000003</v>
          </cell>
          <cell r="I61">
            <v>120414.64000000001</v>
          </cell>
          <cell r="J61">
            <v>125893.96999999997</v>
          </cell>
          <cell r="K61">
            <v>126320.71000000008</v>
          </cell>
          <cell r="L61">
            <v>116273.08999999985</v>
          </cell>
          <cell r="M61">
            <v>123702.16000000015</v>
          </cell>
          <cell r="N61">
            <v>120262.84000000008</v>
          </cell>
          <cell r="O61">
            <v>127977.62</v>
          </cell>
          <cell r="P61">
            <v>136975.81</v>
          </cell>
          <cell r="Q61">
            <v>49636.390000000014</v>
          </cell>
          <cell r="R61">
            <v>51638.929999999993</v>
          </cell>
          <cell r="S61">
            <v>51779.030000000028</v>
          </cell>
          <cell r="T61">
            <v>45216.369999999995</v>
          </cell>
          <cell r="U61">
            <v>54428.899999999907</v>
          </cell>
          <cell r="V61">
            <v>8419.1800000000512</v>
          </cell>
          <cell r="W61">
            <v>14409.600000000093</v>
          </cell>
          <cell r="X61">
            <v>96450.20999999973</v>
          </cell>
          <cell r="AA61">
            <v>880897.04</v>
          </cell>
          <cell r="AC61">
            <v>636932.0399999998</v>
          </cell>
          <cell r="AD61">
            <v>1268504.6399999999</v>
          </cell>
        </row>
        <row r="62">
          <cell r="A62" t="str">
            <v>Admin Telephone</v>
          </cell>
          <cell r="B62" t="str">
            <v>Telephone</v>
          </cell>
          <cell r="C62">
            <v>63.59</v>
          </cell>
          <cell r="D62">
            <v>1692.0000000000002</v>
          </cell>
          <cell r="E62">
            <v>563.6899999999996</v>
          </cell>
          <cell r="F62">
            <v>2162.92</v>
          </cell>
          <cell r="G62">
            <v>1465.3900000000003</v>
          </cell>
          <cell r="H62">
            <v>1709.5499999999993</v>
          </cell>
          <cell r="I62">
            <v>1478.4900000000016</v>
          </cell>
          <cell r="J62">
            <v>1492.0999999999985</v>
          </cell>
          <cell r="K62">
            <v>4093.3700000000008</v>
          </cell>
          <cell r="L62">
            <v>712.3799999999992</v>
          </cell>
          <cell r="M62">
            <v>-2413.17</v>
          </cell>
          <cell r="N62">
            <v>-132.75</v>
          </cell>
          <cell r="O62">
            <v>1026.6600000000001</v>
          </cell>
          <cell r="P62">
            <v>1209.2899999999997</v>
          </cell>
          <cell r="Q62">
            <v>905.52</v>
          </cell>
          <cell r="R62">
            <v>855.97000000000025</v>
          </cell>
          <cell r="S62">
            <v>3027.65</v>
          </cell>
          <cell r="T62">
            <v>-1211.2799999999997</v>
          </cell>
          <cell r="U62">
            <v>854.71999999999935</v>
          </cell>
          <cell r="V62">
            <v>937.15000000000055</v>
          </cell>
          <cell r="W62">
            <v>1246.4400000000005</v>
          </cell>
          <cell r="X62">
            <v>548.17000000000007</v>
          </cell>
          <cell r="AA62">
            <v>6854.3700000000008</v>
          </cell>
          <cell r="AC62">
            <v>9400.2900000000009</v>
          </cell>
          <cell r="AD62">
            <v>15433.48</v>
          </cell>
        </row>
        <row r="63">
          <cell r="A63" t="str">
            <v>Admin Other</v>
          </cell>
          <cell r="B63" t="str">
            <v>Other Admin Expenses</v>
          </cell>
          <cell r="C63">
            <v>25985.569999999996</v>
          </cell>
          <cell r="D63">
            <v>33333.960000000006</v>
          </cell>
          <cell r="E63">
            <v>30879.689999999995</v>
          </cell>
          <cell r="F63">
            <v>32262.760000000009</v>
          </cell>
          <cell r="G63">
            <v>31700.559999999969</v>
          </cell>
          <cell r="H63">
            <v>24131.669999999984</v>
          </cell>
          <cell r="I63">
            <v>18963.920000000042</v>
          </cell>
          <cell r="J63">
            <v>28780.01999999996</v>
          </cell>
          <cell r="K63">
            <v>31360.73000000004</v>
          </cell>
          <cell r="L63">
            <v>27760.369999999995</v>
          </cell>
          <cell r="M63">
            <v>29949.880000000005</v>
          </cell>
          <cell r="N63">
            <v>263284.83999999985</v>
          </cell>
          <cell r="O63">
            <v>22492.249999999996</v>
          </cell>
          <cell r="P63">
            <v>62097.78</v>
          </cell>
          <cell r="Q63">
            <v>22017.429999999993</v>
          </cell>
          <cell r="R63">
            <v>20715.700000000012</v>
          </cell>
          <cell r="S63">
            <v>24684.479999999981</v>
          </cell>
          <cell r="T63">
            <v>24445.72</v>
          </cell>
          <cell r="U63">
            <v>19791.529999999941</v>
          </cell>
          <cell r="V63">
            <v>28919.160000000091</v>
          </cell>
          <cell r="W63">
            <v>-29207.490000000049</v>
          </cell>
          <cell r="X63">
            <v>25729.739999999991</v>
          </cell>
          <cell r="AA63">
            <v>514921.01999999979</v>
          </cell>
          <cell r="AC63">
            <v>221686.29999999996</v>
          </cell>
          <cell r="AD63">
            <v>285159.25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0</v>
          </cell>
          <cell r="E64">
            <v>-1999.87</v>
          </cell>
          <cell r="F64">
            <v>-1308.8400000000001</v>
          </cell>
          <cell r="G64">
            <v>-2286.6400000000003</v>
          </cell>
          <cell r="H64">
            <v>-1217.9999999999991</v>
          </cell>
          <cell r="I64">
            <v>-100</v>
          </cell>
          <cell r="J64">
            <v>-39.400000000000546</v>
          </cell>
          <cell r="K64">
            <v>-93</v>
          </cell>
          <cell r="L64">
            <v>-90.989999999999782</v>
          </cell>
          <cell r="M64">
            <v>0</v>
          </cell>
          <cell r="N64">
            <v>147869.09999999998</v>
          </cell>
          <cell r="O64">
            <v>0</v>
          </cell>
          <cell r="P64">
            <v>-865203.85</v>
          </cell>
          <cell r="Q64">
            <v>0</v>
          </cell>
          <cell r="R64">
            <v>-60.660000000032596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-26.959999999962747</v>
          </cell>
          <cell r="AA64">
            <v>-717422.37</v>
          </cell>
          <cell r="AC64">
            <v>-865291.47</v>
          </cell>
          <cell r="AD64">
            <v>-7136.74</v>
          </cell>
        </row>
        <row r="65">
          <cell r="B65" t="str">
            <v>Total Administrative expenses</v>
          </cell>
          <cell r="C65">
            <v>168385.30000000002</v>
          </cell>
          <cell r="D65">
            <v>163929.19</v>
          </cell>
          <cell r="E65">
            <v>151834.59000000008</v>
          </cell>
          <cell r="F65">
            <v>171832.36999999994</v>
          </cell>
          <cell r="G65">
            <v>162692.02999999994</v>
          </cell>
          <cell r="H65">
            <v>140066.75</v>
          </cell>
          <cell r="I65">
            <v>140757.05000000005</v>
          </cell>
          <cell r="J65">
            <v>156126.68999999994</v>
          </cell>
          <cell r="K65">
            <v>161681.81000000011</v>
          </cell>
          <cell r="L65">
            <v>144654.84999999986</v>
          </cell>
          <cell r="M65">
            <v>151238.87000000017</v>
          </cell>
          <cell r="N65">
            <v>531284.02999999991</v>
          </cell>
          <cell r="O65">
            <v>151496.53</v>
          </cell>
          <cell r="P65">
            <v>-664920.97</v>
          </cell>
          <cell r="Q65">
            <v>72559.34</v>
          </cell>
          <cell r="R65">
            <v>73149.939999999973</v>
          </cell>
          <cell r="S65">
            <v>79491.16</v>
          </cell>
          <cell r="T65">
            <v>68450.81</v>
          </cell>
          <cell r="U65">
            <v>75075.149999999849</v>
          </cell>
          <cell r="V65">
            <v>38275.490000000143</v>
          </cell>
          <cell r="W65">
            <v>-13551.449999999955</v>
          </cell>
          <cell r="X65">
            <v>122701.15999999976</v>
          </cell>
          <cell r="Y65">
            <v>0</v>
          </cell>
          <cell r="Z65">
            <v>0</v>
          </cell>
          <cell r="AA65">
            <v>685250.05999999971</v>
          </cell>
          <cell r="AC65">
            <v>2727.1599999997998</v>
          </cell>
          <cell r="AD65">
            <v>1561960.63</v>
          </cell>
        </row>
        <row r="68">
          <cell r="B68" t="str">
            <v>EBITDA</v>
          </cell>
          <cell r="C68">
            <v>-177955.89</v>
          </cell>
          <cell r="D68">
            <v>-183675.66</v>
          </cell>
          <cell r="E68">
            <v>-183766.86000000007</v>
          </cell>
          <cell r="F68">
            <v>-181051.46999999994</v>
          </cell>
          <cell r="G68">
            <v>-180214.24999999994</v>
          </cell>
          <cell r="H68">
            <v>-148785.77000000002</v>
          </cell>
          <cell r="I68">
            <v>-147620.04000000007</v>
          </cell>
          <cell r="J68">
            <v>-171612.86999999994</v>
          </cell>
          <cell r="K68">
            <v>-175950.8900000001</v>
          </cell>
          <cell r="L68">
            <v>-154320.34999999986</v>
          </cell>
          <cell r="M68">
            <v>-161349.73000000016</v>
          </cell>
          <cell r="N68">
            <v>-539154.84</v>
          </cell>
          <cell r="O68">
            <v>-159742.04</v>
          </cell>
          <cell r="P68">
            <v>653726.62</v>
          </cell>
          <cell r="Q68">
            <v>-77014.34</v>
          </cell>
          <cell r="R68">
            <v>-68985.039999999979</v>
          </cell>
          <cell r="S68">
            <v>-94524.25</v>
          </cell>
          <cell r="T68">
            <v>-84124.84</v>
          </cell>
          <cell r="U68">
            <v>-87427.909999999843</v>
          </cell>
          <cell r="V68">
            <v>-53509.110000000146</v>
          </cell>
          <cell r="W68">
            <v>2328.6399999999576</v>
          </cell>
          <cell r="X68">
            <v>-132014.16999999975</v>
          </cell>
          <cell r="Y68">
            <v>0</v>
          </cell>
          <cell r="Z68">
            <v>0</v>
          </cell>
          <cell r="AA68">
            <v>-801791.00999999978</v>
          </cell>
          <cell r="AC68">
            <v>-101286.4399999998</v>
          </cell>
          <cell r="AD68">
            <v>-1704954.0499999998</v>
          </cell>
        </row>
        <row r="71">
          <cell r="A71" t="str">
            <v>Depreciation</v>
          </cell>
          <cell r="B71" t="str">
            <v>Depreciation</v>
          </cell>
          <cell r="C71">
            <v>5613.13</v>
          </cell>
          <cell r="D71">
            <v>5613.13</v>
          </cell>
          <cell r="E71">
            <v>5684.26</v>
          </cell>
          <cell r="F71">
            <v>5236.5200000000004</v>
          </cell>
          <cell r="G71">
            <v>5236.5200000000004</v>
          </cell>
          <cell r="H71">
            <v>5236.5200000000004</v>
          </cell>
          <cell r="I71">
            <v>5236.5199999999968</v>
          </cell>
          <cell r="J71">
            <v>5236.5199999999968</v>
          </cell>
          <cell r="K71">
            <v>5236.5200000000041</v>
          </cell>
          <cell r="L71">
            <v>5236.5200000000041</v>
          </cell>
          <cell r="M71">
            <v>13583.589999999997</v>
          </cell>
          <cell r="N71">
            <v>14548.739999999991</v>
          </cell>
          <cell r="O71">
            <v>4541.51</v>
          </cell>
          <cell r="P71">
            <v>4541.51</v>
          </cell>
          <cell r="Q71">
            <v>4693.4799999999977</v>
          </cell>
          <cell r="R71">
            <v>4693.480000000005</v>
          </cell>
          <cell r="S71">
            <v>4824.8499999999949</v>
          </cell>
          <cell r="T71">
            <v>5598.7400000000016</v>
          </cell>
          <cell r="U71">
            <v>6199.1600000000035</v>
          </cell>
          <cell r="V71">
            <v>6199.1599999999889</v>
          </cell>
          <cell r="W71">
            <v>6199.1500000000087</v>
          </cell>
          <cell r="X71">
            <v>6199.1499999999942</v>
          </cell>
          <cell r="AA71">
            <v>81822.51999999999</v>
          </cell>
          <cell r="AC71">
            <v>53690.189999999995</v>
          </cell>
          <cell r="AD71">
            <v>53566.16</v>
          </cell>
        </row>
        <row r="73">
          <cell r="B73" t="str">
            <v>EBIT</v>
          </cell>
          <cell r="C73">
            <v>-183569.02000000002</v>
          </cell>
          <cell r="D73">
            <v>-189288.79</v>
          </cell>
          <cell r="E73">
            <v>-189451.12000000008</v>
          </cell>
          <cell r="F73">
            <v>-186287.98999999993</v>
          </cell>
          <cell r="G73">
            <v>-185450.76999999993</v>
          </cell>
          <cell r="H73">
            <v>-154022.29</v>
          </cell>
          <cell r="I73">
            <v>-152856.56000000006</v>
          </cell>
          <cell r="J73">
            <v>-176849.38999999993</v>
          </cell>
          <cell r="K73">
            <v>-181187.41000000009</v>
          </cell>
          <cell r="L73">
            <v>-159556.86999999988</v>
          </cell>
          <cell r="M73">
            <v>-174933.32000000015</v>
          </cell>
          <cell r="N73">
            <v>-553703.57999999996</v>
          </cell>
          <cell r="O73">
            <v>-164283.55000000002</v>
          </cell>
          <cell r="P73">
            <v>649185.11</v>
          </cell>
          <cell r="Q73">
            <v>-81707.819999999992</v>
          </cell>
          <cell r="R73">
            <v>-73678.51999999999</v>
          </cell>
          <cell r="S73">
            <v>-99349.099999999991</v>
          </cell>
          <cell r="T73">
            <v>-89723.58</v>
          </cell>
          <cell r="U73">
            <v>-93627.069999999847</v>
          </cell>
          <cell r="V73">
            <v>-59708.270000000135</v>
          </cell>
          <cell r="W73">
            <v>-3870.5100000000511</v>
          </cell>
          <cell r="X73">
            <v>-138213.31999999975</v>
          </cell>
          <cell r="Y73">
            <v>0</v>
          </cell>
          <cell r="Z73">
            <v>0</v>
          </cell>
          <cell r="AA73">
            <v>-883613.5299999998</v>
          </cell>
          <cell r="AC73">
            <v>-154976.6299999998</v>
          </cell>
          <cell r="AD73">
            <v>-1758520.2099999997</v>
          </cell>
        </row>
        <row r="76">
          <cell r="A76" t="str">
            <v>Interest</v>
          </cell>
          <cell r="B76" t="str">
            <v>Interest expense</v>
          </cell>
          <cell r="C76">
            <v>-3937.9299999999994</v>
          </cell>
          <cell r="D76">
            <v>7578.2299999999987</v>
          </cell>
          <cell r="E76">
            <v>5200.0700000000033</v>
          </cell>
          <cell r="F76">
            <v>8185.59</v>
          </cell>
          <cell r="G76">
            <v>3579.9000000000015</v>
          </cell>
          <cell r="H76">
            <v>8898</v>
          </cell>
          <cell r="I76">
            <v>10185.380000000001</v>
          </cell>
          <cell r="J76">
            <v>10876.239999999998</v>
          </cell>
          <cell r="K76">
            <v>25188.359999999993</v>
          </cell>
          <cell r="L76">
            <v>15658.630000000019</v>
          </cell>
          <cell r="M76">
            <v>21776.67</v>
          </cell>
          <cell r="N76">
            <v>12948.62999999999</v>
          </cell>
          <cell r="O76">
            <v>13523.810000000001</v>
          </cell>
          <cell r="P76">
            <v>10428.700000000001</v>
          </cell>
          <cell r="Q76">
            <v>8658.82</v>
          </cell>
          <cell r="R76">
            <v>3378.5800000000017</v>
          </cell>
          <cell r="S76">
            <v>-157.33000000000175</v>
          </cell>
          <cell r="T76">
            <v>-978.75</v>
          </cell>
          <cell r="U76">
            <v>-538.52000000001135</v>
          </cell>
          <cell r="V76">
            <v>-258.17999999999302</v>
          </cell>
          <cell r="W76">
            <v>-341.33000000000175</v>
          </cell>
          <cell r="X76">
            <v>213.02999999999884</v>
          </cell>
          <cell r="AA76">
            <v>68654.129999999961</v>
          </cell>
          <cell r="AC76">
            <v>33928.829999999994</v>
          </cell>
          <cell r="AD76">
            <v>91412.470000000016</v>
          </cell>
        </row>
        <row r="78">
          <cell r="B78" t="str">
            <v>Profit Before Tax</v>
          </cell>
          <cell r="C78">
            <v>-179631.09000000003</v>
          </cell>
          <cell r="D78">
            <v>-196867.02000000002</v>
          </cell>
          <cell r="E78">
            <v>-194651.19000000009</v>
          </cell>
          <cell r="F78">
            <v>-194473.57999999993</v>
          </cell>
          <cell r="G78">
            <v>-189030.66999999993</v>
          </cell>
          <cell r="H78">
            <v>-162920.29</v>
          </cell>
          <cell r="I78">
            <v>-163041.94000000006</v>
          </cell>
          <cell r="J78">
            <v>-187725.62999999992</v>
          </cell>
          <cell r="K78">
            <v>-206375.77000000008</v>
          </cell>
          <cell r="L78">
            <v>-175215.49999999988</v>
          </cell>
          <cell r="M78">
            <v>-196709.99000000017</v>
          </cell>
          <cell r="N78">
            <v>-566652.21</v>
          </cell>
          <cell r="O78">
            <v>-177807.36000000002</v>
          </cell>
          <cell r="P78">
            <v>638756.41</v>
          </cell>
          <cell r="Q78">
            <v>-90366.639999999985</v>
          </cell>
          <cell r="R78">
            <v>-77057.099999999991</v>
          </cell>
          <cell r="S78">
            <v>-99191.76999999999</v>
          </cell>
          <cell r="T78">
            <v>-88744.83</v>
          </cell>
          <cell r="U78">
            <v>-93088.549999999843</v>
          </cell>
          <cell r="V78">
            <v>-59450.090000000142</v>
          </cell>
          <cell r="W78">
            <v>-3529.1800000000494</v>
          </cell>
          <cell r="X78">
            <v>-138426.34999999974</v>
          </cell>
          <cell r="Y78">
            <v>0</v>
          </cell>
          <cell r="Z78">
            <v>0</v>
          </cell>
          <cell r="AA78">
            <v>-952267.6599999998</v>
          </cell>
          <cell r="AC78">
            <v>-188905.45999999979</v>
          </cell>
          <cell r="AD78">
            <v>-1849932.6799999997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278351.40999999997</v>
          </cell>
          <cell r="O81">
            <v>0</v>
          </cell>
          <cell r="P81">
            <v>0</v>
          </cell>
          <cell r="Q81">
            <v>0</v>
          </cell>
          <cell r="R81">
            <v>63312</v>
          </cell>
          <cell r="S81">
            <v>139275</v>
          </cell>
          <cell r="T81">
            <v>49008</v>
          </cell>
          <cell r="U81">
            <v>-47600</v>
          </cell>
          <cell r="V81">
            <v>21870</v>
          </cell>
          <cell r="W81">
            <v>-12601</v>
          </cell>
          <cell r="X81">
            <v>-119295</v>
          </cell>
          <cell r="AA81">
            <v>372320.40999999992</v>
          </cell>
          <cell r="AC81">
            <v>93969</v>
          </cell>
          <cell r="AD81">
            <v>0</v>
          </cell>
        </row>
        <row r="83">
          <cell r="B83" t="str">
            <v>PAT</v>
          </cell>
          <cell r="C83">
            <v>-179631.09000000003</v>
          </cell>
          <cell r="D83">
            <v>-196867.02000000002</v>
          </cell>
          <cell r="E83">
            <v>-194651.19000000009</v>
          </cell>
          <cell r="F83">
            <v>-194473.57999999993</v>
          </cell>
          <cell r="G83">
            <v>-189030.66999999993</v>
          </cell>
          <cell r="H83">
            <v>-162920.29</v>
          </cell>
          <cell r="I83">
            <v>-163041.94000000006</v>
          </cell>
          <cell r="J83">
            <v>-187725.62999999992</v>
          </cell>
          <cell r="K83">
            <v>-206375.77000000008</v>
          </cell>
          <cell r="L83">
            <v>-175215.49999999988</v>
          </cell>
          <cell r="M83">
            <v>-196709.99000000017</v>
          </cell>
          <cell r="N83">
            <v>-845003.61999999988</v>
          </cell>
          <cell r="O83">
            <v>-177807.36000000002</v>
          </cell>
          <cell r="P83">
            <v>638756.41</v>
          </cell>
          <cell r="Q83">
            <v>-90366.639999999985</v>
          </cell>
          <cell r="R83">
            <v>-140369.09999999998</v>
          </cell>
          <cell r="S83">
            <v>-238466.77</v>
          </cell>
          <cell r="T83">
            <v>-137752.83000000002</v>
          </cell>
          <cell r="U83">
            <v>-45488.549999999843</v>
          </cell>
          <cell r="V83">
            <v>-81320.090000000142</v>
          </cell>
          <cell r="W83">
            <v>9071.8199999999506</v>
          </cell>
          <cell r="X83">
            <v>-19131.349999999744</v>
          </cell>
          <cell r="Y83">
            <v>0</v>
          </cell>
          <cell r="Z83">
            <v>0</v>
          </cell>
          <cell r="AA83">
            <v>-1324588.0699999998</v>
          </cell>
          <cell r="AC83">
            <v>-282874.45999999979</v>
          </cell>
          <cell r="AD83">
            <v>-1849932.6799999997</v>
          </cell>
        </row>
      </sheetData>
      <sheetData sheetId="36" refreshError="1"/>
      <sheetData sheetId="37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AA8">
            <v>0</v>
          </cell>
          <cell r="AC8">
            <v>0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AA10">
            <v>0</v>
          </cell>
          <cell r="AC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AA11">
            <v>0</v>
          </cell>
          <cell r="AC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AA12">
            <v>0</v>
          </cell>
          <cell r="AC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AA13">
            <v>0</v>
          </cell>
          <cell r="AC13">
            <v>0</v>
          </cell>
          <cell r="AD13">
            <v>0</v>
          </cell>
        </row>
        <row r="14">
          <cell r="B14" t="str">
            <v>Total Intercompany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</row>
        <row r="15">
          <cell r="B15" t="str">
            <v>Intracompany</v>
          </cell>
        </row>
        <row r="16">
          <cell r="A16" t="str">
            <v>Intraco Sales - VIC</v>
          </cell>
          <cell r="B16" t="str">
            <v>Victoria</v>
          </cell>
          <cell r="C16">
            <v>72302.31</v>
          </cell>
          <cell r="D16">
            <v>72660.010000000009</v>
          </cell>
          <cell r="E16">
            <v>75677.31</v>
          </cell>
          <cell r="F16">
            <v>75677.31</v>
          </cell>
          <cell r="G16">
            <v>75677.31</v>
          </cell>
          <cell r="H16">
            <v>78403.150000000023</v>
          </cell>
          <cell r="I16">
            <v>79052.309999999939</v>
          </cell>
          <cell r="J16">
            <v>75677.310000000056</v>
          </cell>
          <cell r="K16">
            <v>75677.309999999939</v>
          </cell>
          <cell r="L16">
            <v>72302.310000000056</v>
          </cell>
          <cell r="M16">
            <v>72302.309999999939</v>
          </cell>
          <cell r="N16">
            <v>72302.310000000056</v>
          </cell>
          <cell r="O16">
            <v>73302.31</v>
          </cell>
          <cell r="P16">
            <v>73302.31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AA16">
            <v>291209.24</v>
          </cell>
          <cell r="AC16">
            <v>146604.62</v>
          </cell>
          <cell r="AD16">
            <v>753106.64</v>
          </cell>
        </row>
        <row r="17">
          <cell r="A17" t="str">
            <v>Intraco Sales - NSW</v>
          </cell>
          <cell r="B17" t="str">
            <v>NSW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A17">
            <v>0</v>
          </cell>
          <cell r="AC17">
            <v>0</v>
          </cell>
          <cell r="AD17">
            <v>0</v>
          </cell>
        </row>
        <row r="18">
          <cell r="A18" t="str">
            <v>Intraco Sales - Bris</v>
          </cell>
          <cell r="B18" t="str">
            <v>Brisbane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AA18">
            <v>0</v>
          </cell>
          <cell r="AC18">
            <v>0</v>
          </cell>
          <cell r="AD18">
            <v>0</v>
          </cell>
        </row>
        <row r="19">
          <cell r="A19" t="str">
            <v>Intraco Sales - Bifo</v>
          </cell>
          <cell r="B19" t="str">
            <v>Brisbane Bifolds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A19">
            <v>0</v>
          </cell>
          <cell r="AC19">
            <v>0</v>
          </cell>
          <cell r="AD19">
            <v>0</v>
          </cell>
        </row>
        <row r="20">
          <cell r="A20" t="str">
            <v>Intraco Sales - WA</v>
          </cell>
          <cell r="B20" t="str">
            <v>WA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AA20">
            <v>0</v>
          </cell>
          <cell r="AC20">
            <v>0</v>
          </cell>
          <cell r="AD20">
            <v>0</v>
          </cell>
        </row>
        <row r="21">
          <cell r="A21" t="str">
            <v>Intraco Sales - SCDS</v>
          </cell>
          <cell r="B21" t="str">
            <v>SCDS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AA21">
            <v>0</v>
          </cell>
          <cell r="AC21">
            <v>0</v>
          </cell>
          <cell r="AD21">
            <v>0</v>
          </cell>
        </row>
        <row r="22">
          <cell r="A22" t="str">
            <v>Intraco Sales - HO</v>
          </cell>
          <cell r="B22" t="str">
            <v>Head Office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AA22">
            <v>0</v>
          </cell>
          <cell r="AC22">
            <v>0</v>
          </cell>
          <cell r="AD22">
            <v>0</v>
          </cell>
        </row>
        <row r="23">
          <cell r="B23" t="str">
            <v>Total Intracompany</v>
          </cell>
          <cell r="C23">
            <v>72302.31</v>
          </cell>
          <cell r="D23">
            <v>72660.010000000009</v>
          </cell>
          <cell r="E23">
            <v>75677.31</v>
          </cell>
          <cell r="F23">
            <v>75677.31</v>
          </cell>
          <cell r="G23">
            <v>75677.31</v>
          </cell>
          <cell r="H23">
            <v>78403.150000000023</v>
          </cell>
          <cell r="I23">
            <v>79052.309999999939</v>
          </cell>
          <cell r="J23">
            <v>75677.310000000056</v>
          </cell>
          <cell r="K23">
            <v>75677.309999999939</v>
          </cell>
          <cell r="L23">
            <v>72302.310000000056</v>
          </cell>
          <cell r="M23">
            <v>72302.309999999939</v>
          </cell>
          <cell r="N23">
            <v>72302.310000000056</v>
          </cell>
          <cell r="O23">
            <v>73302.31</v>
          </cell>
          <cell r="P23">
            <v>73302.31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291209.24</v>
          </cell>
          <cell r="AC23">
            <v>146604.62</v>
          </cell>
          <cell r="AD23">
            <v>753106.64</v>
          </cell>
        </row>
        <row r="24">
          <cell r="A24" t="str">
            <v>Sales</v>
          </cell>
          <cell r="B24" t="str">
            <v>Total Sales</v>
          </cell>
          <cell r="C24">
            <v>72302.31</v>
          </cell>
          <cell r="D24">
            <v>72660.010000000009</v>
          </cell>
          <cell r="E24">
            <v>75677.31</v>
          </cell>
          <cell r="F24">
            <v>75677.31</v>
          </cell>
          <cell r="G24">
            <v>75677.31</v>
          </cell>
          <cell r="H24">
            <v>78403.150000000023</v>
          </cell>
          <cell r="I24">
            <v>79052.309999999939</v>
          </cell>
          <cell r="J24">
            <v>75677.310000000056</v>
          </cell>
          <cell r="K24">
            <v>75677.309999999939</v>
          </cell>
          <cell r="L24">
            <v>72302.310000000056</v>
          </cell>
          <cell r="M24">
            <v>72302.309999999939</v>
          </cell>
          <cell r="N24">
            <v>72302.310000000056</v>
          </cell>
          <cell r="O24">
            <v>73302.31</v>
          </cell>
          <cell r="P24">
            <v>73302.31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291209.24</v>
          </cell>
          <cell r="AC24">
            <v>146604.62</v>
          </cell>
          <cell r="AD24">
            <v>753106.64</v>
          </cell>
        </row>
        <row r="26">
          <cell r="A26" t="str">
            <v>Cost of Goods Sold</v>
          </cell>
          <cell r="B26" t="str">
            <v>Cost of goods sold - Material Only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AA26">
            <v>0</v>
          </cell>
          <cell r="AC26">
            <v>0</v>
          </cell>
          <cell r="AD26">
            <v>0</v>
          </cell>
        </row>
        <row r="27">
          <cell r="B27" t="str">
            <v xml:space="preserve"> </v>
          </cell>
        </row>
        <row r="28">
          <cell r="B28" t="str">
            <v>Gross profit before manufacturing costs</v>
          </cell>
          <cell r="C28">
            <v>72302.31</v>
          </cell>
          <cell r="D28">
            <v>72660.010000000009</v>
          </cell>
          <cell r="E28">
            <v>75677.31</v>
          </cell>
          <cell r="F28">
            <v>75677.31</v>
          </cell>
          <cell r="G28">
            <v>75677.31</v>
          </cell>
          <cell r="H28">
            <v>78403.150000000023</v>
          </cell>
          <cell r="I28">
            <v>79052.309999999939</v>
          </cell>
          <cell r="J28">
            <v>75677.310000000056</v>
          </cell>
          <cell r="K28">
            <v>75677.309999999939</v>
          </cell>
          <cell r="L28">
            <v>72302.310000000056</v>
          </cell>
          <cell r="M28">
            <v>72302.309999999939</v>
          </cell>
          <cell r="N28">
            <v>72302.310000000056</v>
          </cell>
          <cell r="O28">
            <v>73302.31</v>
          </cell>
          <cell r="P28">
            <v>73302.31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291209.24</v>
          </cell>
          <cell r="AC28">
            <v>146604.62</v>
          </cell>
          <cell r="AD28">
            <v>753106.64</v>
          </cell>
        </row>
        <row r="29"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</v>
          </cell>
          <cell r="AC29">
            <v>1</v>
          </cell>
          <cell r="AD29">
            <v>1</v>
          </cell>
        </row>
        <row r="30">
          <cell r="B30" t="str">
            <v>Manufacturing costs</v>
          </cell>
        </row>
        <row r="31">
          <cell r="A31" t="str">
            <v>Factory Labour</v>
          </cell>
          <cell r="B31" t="str">
            <v>Wages,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AA31">
            <v>0</v>
          </cell>
          <cell r="AC31">
            <v>0</v>
          </cell>
          <cell r="AD31">
            <v>0</v>
          </cell>
        </row>
        <row r="32">
          <cell r="A32" t="str">
            <v>Factory Packaging</v>
          </cell>
          <cell r="B32" t="str">
            <v>Packaging Material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AA32">
            <v>0</v>
          </cell>
          <cell r="AC32">
            <v>0</v>
          </cell>
          <cell r="AD32">
            <v>0</v>
          </cell>
        </row>
        <row r="33">
          <cell r="A33" t="str">
            <v>Freight Inwards</v>
          </cell>
          <cell r="B33" t="str">
            <v>Freight Inwards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AA33">
            <v>0</v>
          </cell>
          <cell r="AC33">
            <v>0</v>
          </cell>
          <cell r="AD33">
            <v>0</v>
          </cell>
        </row>
        <row r="34">
          <cell r="A34" t="str">
            <v>Factory Rent</v>
          </cell>
          <cell r="B34" t="str">
            <v>Factory Rent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AA34">
            <v>0</v>
          </cell>
          <cell r="AC34">
            <v>0</v>
          </cell>
          <cell r="AD34">
            <v>0</v>
          </cell>
        </row>
        <row r="35">
          <cell r="A35" t="str">
            <v>Factory Maintenance</v>
          </cell>
          <cell r="B35" t="str">
            <v>Repairs and Maintenance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C35">
            <v>0</v>
          </cell>
          <cell r="AD35">
            <v>0</v>
          </cell>
        </row>
        <row r="36">
          <cell r="A36" t="str">
            <v>Factory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AA36">
            <v>0</v>
          </cell>
          <cell r="AC36">
            <v>0</v>
          </cell>
          <cell r="AD36">
            <v>0</v>
          </cell>
        </row>
        <row r="37">
          <cell r="A37" t="str">
            <v>Factory Insurance</v>
          </cell>
          <cell r="B37" t="str">
            <v>Insurance - General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AA37">
            <v>0</v>
          </cell>
          <cell r="AC37">
            <v>0</v>
          </cell>
          <cell r="AD37">
            <v>0</v>
          </cell>
        </row>
        <row r="38">
          <cell r="A38" t="str">
            <v>Factory Warranty</v>
          </cell>
          <cell r="B38" t="str">
            <v>Warranty Expenses - Manufacturing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AA38">
            <v>0</v>
          </cell>
          <cell r="AC38">
            <v>0</v>
          </cell>
          <cell r="AD38">
            <v>0</v>
          </cell>
        </row>
        <row r="39">
          <cell r="A39" t="str">
            <v>Factory Var Other</v>
          </cell>
          <cell r="B39" t="str">
            <v>Manufacturing Variable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AA39">
            <v>0</v>
          </cell>
          <cell r="AC39">
            <v>0</v>
          </cell>
          <cell r="AD39">
            <v>0</v>
          </cell>
        </row>
        <row r="40">
          <cell r="A40" t="str">
            <v>Factory Fixed Other</v>
          </cell>
          <cell r="B40" t="str">
            <v>Manufacturing Fixed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AA40">
            <v>0</v>
          </cell>
          <cell r="AC40">
            <v>0</v>
          </cell>
          <cell r="AD40">
            <v>0</v>
          </cell>
        </row>
        <row r="41">
          <cell r="B41" t="str">
            <v>Total Manufacturing Costs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C42">
            <v>0</v>
          </cell>
          <cell r="AD42">
            <v>0</v>
          </cell>
        </row>
        <row r="43">
          <cell r="B43" t="str">
            <v>Contribution margin</v>
          </cell>
          <cell r="C43">
            <v>72302.31</v>
          </cell>
          <cell r="D43">
            <v>72660.010000000009</v>
          </cell>
          <cell r="E43">
            <v>75677.31</v>
          </cell>
          <cell r="F43">
            <v>75677.31</v>
          </cell>
          <cell r="G43">
            <v>75677.31</v>
          </cell>
          <cell r="H43">
            <v>78403.150000000023</v>
          </cell>
          <cell r="I43">
            <v>79052.309999999939</v>
          </cell>
          <cell r="J43">
            <v>75677.310000000056</v>
          </cell>
          <cell r="K43">
            <v>75677.309999999939</v>
          </cell>
          <cell r="L43">
            <v>72302.310000000056</v>
          </cell>
          <cell r="M43">
            <v>72302.309999999939</v>
          </cell>
          <cell r="N43">
            <v>72302.310000000056</v>
          </cell>
          <cell r="O43">
            <v>73302.31</v>
          </cell>
          <cell r="P43">
            <v>73302.31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291209.24</v>
          </cell>
          <cell r="AC43">
            <v>146604.62</v>
          </cell>
          <cell r="AD43">
            <v>753106.64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C44">
            <v>1</v>
          </cell>
          <cell r="AD44">
            <v>1</v>
          </cell>
        </row>
        <row r="45">
          <cell r="B45" t="str">
            <v>Selling Expenses</v>
          </cell>
        </row>
        <row r="46">
          <cell r="A46" t="str">
            <v>Sales Labour</v>
          </cell>
          <cell r="B46" t="str">
            <v>Salaries, Leave, Super, Payroll Tax, Wcomp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C46">
            <v>0</v>
          </cell>
          <cell r="AD46">
            <v>0</v>
          </cell>
        </row>
        <row r="47">
          <cell r="A47" t="str">
            <v>Installation Labour</v>
          </cell>
          <cell r="B47" t="str">
            <v>Installation Labour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AA47">
            <v>0</v>
          </cell>
          <cell r="AC47">
            <v>0</v>
          </cell>
          <cell r="AD47">
            <v>0</v>
          </cell>
        </row>
        <row r="48">
          <cell r="A48" t="str">
            <v>Sales Commission</v>
          </cell>
          <cell r="B48" t="str">
            <v>Sales Commission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AA48">
            <v>0</v>
          </cell>
          <cell r="AC48">
            <v>0</v>
          </cell>
          <cell r="AD48">
            <v>0</v>
          </cell>
        </row>
        <row r="49">
          <cell r="A49" t="str">
            <v>Sales Advertising</v>
          </cell>
          <cell r="B49" t="str">
            <v>Advertising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AA49">
            <v>0</v>
          </cell>
          <cell r="AC49">
            <v>0</v>
          </cell>
          <cell r="AD49">
            <v>0</v>
          </cell>
        </row>
        <row r="50">
          <cell r="A50" t="str">
            <v>Sales Doubtful Debts</v>
          </cell>
          <cell r="B50" t="str">
            <v>Doubtful Debts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AA50">
            <v>0</v>
          </cell>
          <cell r="AC50">
            <v>0</v>
          </cell>
          <cell r="AD50">
            <v>0</v>
          </cell>
        </row>
        <row r="51">
          <cell r="A51" t="str">
            <v>Sales Motor</v>
          </cell>
          <cell r="B51" t="str">
            <v>Motor Vehicle Expenses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A51">
            <v>0</v>
          </cell>
          <cell r="AC51">
            <v>0</v>
          </cell>
          <cell r="AD51">
            <v>0</v>
          </cell>
        </row>
        <row r="52">
          <cell r="A52" t="str">
            <v>Sales Rent</v>
          </cell>
          <cell r="B52" t="str">
            <v>Rent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AA52">
            <v>0</v>
          </cell>
          <cell r="AC52">
            <v>0</v>
          </cell>
          <cell r="AD52">
            <v>0</v>
          </cell>
        </row>
        <row r="53">
          <cell r="A53" t="str">
            <v>Sales Telephone</v>
          </cell>
          <cell r="B53" t="str">
            <v>Telephone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AA53">
            <v>0</v>
          </cell>
          <cell r="AC53">
            <v>0</v>
          </cell>
          <cell r="AD53">
            <v>0</v>
          </cell>
        </row>
        <row r="54">
          <cell r="A54" t="str">
            <v>Sales Freight</v>
          </cell>
          <cell r="B54" t="str">
            <v>Freight - Outwards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AA54">
            <v>0</v>
          </cell>
          <cell r="AC54">
            <v>0</v>
          </cell>
          <cell r="AD54">
            <v>0</v>
          </cell>
        </row>
        <row r="55">
          <cell r="A55" t="str">
            <v>Sales Insurance</v>
          </cell>
          <cell r="B55" t="str">
            <v>Insurance - General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AA55">
            <v>0</v>
          </cell>
          <cell r="AC55">
            <v>0</v>
          </cell>
          <cell r="AD55">
            <v>0</v>
          </cell>
        </row>
        <row r="56">
          <cell r="A56" t="str">
            <v>Sales Warranty</v>
          </cell>
          <cell r="B56" t="str">
            <v>Warranty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AA56">
            <v>0</v>
          </cell>
          <cell r="AC56">
            <v>0</v>
          </cell>
          <cell r="AD56">
            <v>0</v>
          </cell>
        </row>
        <row r="57">
          <cell r="A57" t="str">
            <v>Sales Other</v>
          </cell>
          <cell r="B57" t="str">
            <v>Other Selling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AA57">
            <v>0</v>
          </cell>
          <cell r="AC57">
            <v>0</v>
          </cell>
          <cell r="AD57">
            <v>0</v>
          </cell>
        </row>
        <row r="58">
          <cell r="B58" t="str">
            <v>Total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</row>
        <row r="60">
          <cell r="B60" t="str">
            <v>Administrative expenses</v>
          </cell>
        </row>
        <row r="61">
          <cell r="A61" t="str">
            <v>Admin Labour</v>
          </cell>
          <cell r="B61" t="str">
            <v>Salaries, Leave, Super, Payroll Tax, Wcomp</v>
          </cell>
          <cell r="C61">
            <v>60785.2</v>
          </cell>
          <cell r="D61">
            <v>54797.34</v>
          </cell>
          <cell r="E61">
            <v>54402.310000000012</v>
          </cell>
          <cell r="F61">
            <v>59429.739999999991</v>
          </cell>
          <cell r="G61">
            <v>49395.850000000006</v>
          </cell>
          <cell r="H61">
            <v>55038.740000000049</v>
          </cell>
          <cell r="I61">
            <v>72847.509999999951</v>
          </cell>
          <cell r="J61">
            <v>54383.010000000068</v>
          </cell>
          <cell r="K61">
            <v>54421.619999999937</v>
          </cell>
          <cell r="L61">
            <v>52152.069999999891</v>
          </cell>
          <cell r="M61">
            <v>7599.0800000001909</v>
          </cell>
          <cell r="N61">
            <v>45381.719999999856</v>
          </cell>
          <cell r="O61">
            <v>56011.340000000004</v>
          </cell>
          <cell r="P61">
            <v>975308.57999999984</v>
          </cell>
          <cell r="Q61">
            <v>-2454.0600000000559</v>
          </cell>
          <cell r="R61">
            <v>0</v>
          </cell>
          <cell r="S61">
            <v>8591.8300000000745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AA61">
            <v>1090438.49</v>
          </cell>
          <cell r="AC61">
            <v>1037457.6899999998</v>
          </cell>
          <cell r="AD61">
            <v>567653.3899999999</v>
          </cell>
        </row>
        <row r="62">
          <cell r="A62" t="str">
            <v>Admin Telephone</v>
          </cell>
          <cell r="B62" t="str">
            <v>Telephone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AA62">
            <v>0</v>
          </cell>
          <cell r="AC62">
            <v>0</v>
          </cell>
          <cell r="AD62">
            <v>0</v>
          </cell>
        </row>
        <row r="63">
          <cell r="A63" t="str">
            <v>Admin Other</v>
          </cell>
          <cell r="B63" t="str">
            <v>Other Admin Expenses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16.25</v>
          </cell>
          <cell r="P63">
            <v>0</v>
          </cell>
          <cell r="Q63">
            <v>36.450000000000003</v>
          </cell>
          <cell r="R63">
            <v>0</v>
          </cell>
          <cell r="S63">
            <v>308</v>
          </cell>
          <cell r="T63">
            <v>15</v>
          </cell>
          <cell r="U63">
            <v>0</v>
          </cell>
          <cell r="V63">
            <v>0</v>
          </cell>
          <cell r="W63">
            <v>45</v>
          </cell>
          <cell r="AA63">
            <v>420.7</v>
          </cell>
          <cell r="AC63">
            <v>420.7</v>
          </cell>
          <cell r="AD63">
            <v>0</v>
          </cell>
        </row>
        <row r="64">
          <cell r="A64" t="str">
            <v>Non Operating Income</v>
          </cell>
          <cell r="B64" t="str">
            <v>Non Operating Income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A64">
            <v>0</v>
          </cell>
          <cell r="AC64">
            <v>0</v>
          </cell>
          <cell r="AD64">
            <v>0</v>
          </cell>
        </row>
        <row r="65">
          <cell r="B65" t="str">
            <v>Total Administrative expenses</v>
          </cell>
          <cell r="C65">
            <v>60785.2</v>
          </cell>
          <cell r="D65">
            <v>54797.34</v>
          </cell>
          <cell r="E65">
            <v>54402.310000000012</v>
          </cell>
          <cell r="F65">
            <v>59429.739999999991</v>
          </cell>
          <cell r="G65">
            <v>49395.850000000006</v>
          </cell>
          <cell r="H65">
            <v>55038.740000000049</v>
          </cell>
          <cell r="I65">
            <v>72847.509999999951</v>
          </cell>
          <cell r="J65">
            <v>54383.010000000068</v>
          </cell>
          <cell r="K65">
            <v>54421.619999999937</v>
          </cell>
          <cell r="L65">
            <v>52152.069999999891</v>
          </cell>
          <cell r="M65">
            <v>7599.0800000001909</v>
          </cell>
          <cell r="N65">
            <v>45381.719999999856</v>
          </cell>
          <cell r="O65">
            <v>56027.590000000004</v>
          </cell>
          <cell r="P65">
            <v>975308.57999999984</v>
          </cell>
          <cell r="Q65">
            <v>-2417.6100000000561</v>
          </cell>
          <cell r="R65">
            <v>0</v>
          </cell>
          <cell r="S65">
            <v>8899.8300000000745</v>
          </cell>
          <cell r="T65">
            <v>15</v>
          </cell>
          <cell r="U65">
            <v>0</v>
          </cell>
          <cell r="V65">
            <v>0</v>
          </cell>
          <cell r="W65">
            <v>45</v>
          </cell>
          <cell r="X65">
            <v>0</v>
          </cell>
          <cell r="Y65">
            <v>0</v>
          </cell>
          <cell r="Z65">
            <v>0</v>
          </cell>
          <cell r="AA65">
            <v>1090859.19</v>
          </cell>
          <cell r="AC65">
            <v>1037878.3899999998</v>
          </cell>
          <cell r="AD65">
            <v>567653.3899999999</v>
          </cell>
        </row>
        <row r="66">
          <cell r="C66">
            <v>0.84070896213412816</v>
          </cell>
          <cell r="D66">
            <v>0.75416092015401581</v>
          </cell>
          <cell r="E66">
            <v>0.71887214278625933</v>
          </cell>
          <cell r="F66">
            <v>0.7853046045109161</v>
          </cell>
          <cell r="G66">
            <v>0.65271677864871269</v>
          </cell>
          <cell r="H66">
            <v>0.70199653967984743</v>
          </cell>
          <cell r="I66">
            <v>0.92151020001819062</v>
          </cell>
          <cell r="J66">
            <v>0.7186171125797155</v>
          </cell>
          <cell r="K66">
            <v>0.71912730513280643</v>
          </cell>
          <cell r="L66">
            <v>0.72130572315047536</v>
          </cell>
          <cell r="M66">
            <v>0.10510148292634354</v>
          </cell>
          <cell r="N66">
            <v>0.62766625298693524</v>
          </cell>
          <cell r="O66">
            <v>0.76433593975414971</v>
          </cell>
          <cell r="P66">
            <v>13.305291197507962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A66">
            <v>3.7459635209377282</v>
          </cell>
          <cell r="AC66">
            <v>7.0794384924567852</v>
          </cell>
          <cell r="AD66">
            <v>0.75374901753621493</v>
          </cell>
        </row>
        <row r="68">
          <cell r="B68" t="str">
            <v>EBITDA</v>
          </cell>
          <cell r="C68">
            <v>11517.11</v>
          </cell>
          <cell r="D68">
            <v>17862.670000000013</v>
          </cell>
          <cell r="E68">
            <v>21274.999999999985</v>
          </cell>
          <cell r="F68">
            <v>16247.570000000007</v>
          </cell>
          <cell r="G68">
            <v>26281.459999999992</v>
          </cell>
          <cell r="H68">
            <v>23364.409999999974</v>
          </cell>
          <cell r="I68">
            <v>6204.7999999999884</v>
          </cell>
          <cell r="J68">
            <v>21294.299999999988</v>
          </cell>
          <cell r="K68">
            <v>21255.690000000002</v>
          </cell>
          <cell r="L68">
            <v>20150.240000000165</v>
          </cell>
          <cell r="M68">
            <v>64703.229999999749</v>
          </cell>
          <cell r="N68">
            <v>26920.5900000002</v>
          </cell>
          <cell r="O68">
            <v>17274.719999999994</v>
          </cell>
          <cell r="P68">
            <v>-902006.26999999979</v>
          </cell>
          <cell r="Q68">
            <v>2417.6100000000561</v>
          </cell>
          <cell r="R68">
            <v>0</v>
          </cell>
          <cell r="S68">
            <v>-8899.8300000000745</v>
          </cell>
          <cell r="T68">
            <v>-15</v>
          </cell>
          <cell r="U68">
            <v>0</v>
          </cell>
          <cell r="V68">
            <v>0</v>
          </cell>
          <cell r="W68">
            <v>-45</v>
          </cell>
          <cell r="X68">
            <v>0</v>
          </cell>
          <cell r="Y68">
            <v>0</v>
          </cell>
          <cell r="Z68">
            <v>0</v>
          </cell>
          <cell r="AA68">
            <v>-799649.95</v>
          </cell>
          <cell r="AC68">
            <v>-891273.76999999979</v>
          </cell>
          <cell r="AD68">
            <v>185453.25000000012</v>
          </cell>
        </row>
        <row r="69">
          <cell r="C69">
            <v>0.15929103786587179</v>
          </cell>
          <cell r="D69">
            <v>0.24583907984598419</v>
          </cell>
          <cell r="E69">
            <v>0.28112785721374062</v>
          </cell>
          <cell r="F69">
            <v>0.21469539548908395</v>
          </cell>
          <cell r="G69">
            <v>0.34728322135128736</v>
          </cell>
          <cell r="H69">
            <v>0.29800346032015251</v>
          </cell>
          <cell r="I69">
            <v>7.8489799981809424E-2</v>
          </cell>
          <cell r="J69">
            <v>0.28138288742028456</v>
          </cell>
          <cell r="K69">
            <v>0.28087269486719363</v>
          </cell>
          <cell r="L69">
            <v>0.27869427684952458</v>
          </cell>
          <cell r="M69">
            <v>0.89489851707365642</v>
          </cell>
          <cell r="N69">
            <v>0.37233374701306471</v>
          </cell>
          <cell r="O69">
            <v>0.23566406024585029</v>
          </cell>
          <cell r="P69">
            <v>-12.305291197507961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-2.7459635209377282</v>
          </cell>
          <cell r="AC69">
            <v>-6.0794384924567852</v>
          </cell>
          <cell r="AD69">
            <v>0.2462509824637851</v>
          </cell>
        </row>
        <row r="71">
          <cell r="A71" t="str">
            <v>Depreciation</v>
          </cell>
          <cell r="B71" t="str">
            <v>Depreciation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AA71">
            <v>0</v>
          </cell>
          <cell r="AC71">
            <v>0</v>
          </cell>
          <cell r="AD71">
            <v>0</v>
          </cell>
        </row>
        <row r="73">
          <cell r="B73" t="str">
            <v>EBIT</v>
          </cell>
          <cell r="C73">
            <v>11517.11</v>
          </cell>
          <cell r="D73">
            <v>17862.670000000013</v>
          </cell>
          <cell r="E73">
            <v>21274.999999999985</v>
          </cell>
          <cell r="F73">
            <v>16247.570000000007</v>
          </cell>
          <cell r="G73">
            <v>26281.459999999992</v>
          </cell>
          <cell r="H73">
            <v>23364.409999999974</v>
          </cell>
          <cell r="I73">
            <v>6204.7999999999884</v>
          </cell>
          <cell r="J73">
            <v>21294.299999999988</v>
          </cell>
          <cell r="K73">
            <v>21255.690000000002</v>
          </cell>
          <cell r="L73">
            <v>20150.240000000165</v>
          </cell>
          <cell r="M73">
            <v>64703.229999999749</v>
          </cell>
          <cell r="N73">
            <v>26920.5900000002</v>
          </cell>
          <cell r="O73">
            <v>17274.719999999994</v>
          </cell>
          <cell r="P73">
            <v>-902006.26999999979</v>
          </cell>
          <cell r="Q73">
            <v>2417.6100000000561</v>
          </cell>
          <cell r="R73">
            <v>0</v>
          </cell>
          <cell r="S73">
            <v>-8899.8300000000745</v>
          </cell>
          <cell r="T73">
            <v>-15</v>
          </cell>
          <cell r="U73">
            <v>0</v>
          </cell>
          <cell r="V73">
            <v>0</v>
          </cell>
          <cell r="W73">
            <v>-45</v>
          </cell>
          <cell r="X73">
            <v>0</v>
          </cell>
          <cell r="Y73">
            <v>0</v>
          </cell>
          <cell r="Z73">
            <v>0</v>
          </cell>
          <cell r="AA73">
            <v>-799649.95</v>
          </cell>
          <cell r="AC73">
            <v>-891273.76999999979</v>
          </cell>
          <cell r="AD73">
            <v>185453.25000000012</v>
          </cell>
        </row>
        <row r="74">
          <cell r="C74">
            <v>0.15929103786587179</v>
          </cell>
          <cell r="D74">
            <v>0.24583907984598419</v>
          </cell>
          <cell r="E74">
            <v>0.28112785721374062</v>
          </cell>
          <cell r="F74">
            <v>0.21469539548908395</v>
          </cell>
          <cell r="G74">
            <v>0.34728322135128736</v>
          </cell>
          <cell r="H74">
            <v>0.29800346032015251</v>
          </cell>
          <cell r="I74">
            <v>7.8489799981809424E-2</v>
          </cell>
          <cell r="J74">
            <v>0.28138288742028456</v>
          </cell>
          <cell r="K74">
            <v>0.28087269486719363</v>
          </cell>
          <cell r="L74">
            <v>0.27869427684952458</v>
          </cell>
          <cell r="M74">
            <v>0.89489851707365642</v>
          </cell>
          <cell r="N74">
            <v>0.37233374701306471</v>
          </cell>
          <cell r="O74">
            <v>0.23566406024585029</v>
          </cell>
          <cell r="P74">
            <v>-12.305291197507961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Z74">
            <v>0</v>
          </cell>
          <cell r="AA74">
            <v>-2.7459635209377282</v>
          </cell>
          <cell r="AC74">
            <v>-6.0794384924567852</v>
          </cell>
          <cell r="AD74">
            <v>0.2462509824637851</v>
          </cell>
        </row>
        <row r="76">
          <cell r="A76" t="str">
            <v>Interest</v>
          </cell>
          <cell r="B76" t="str">
            <v>Interest expense</v>
          </cell>
          <cell r="C76">
            <v>-215.01</v>
          </cell>
          <cell r="D76">
            <v>-95.550000000000011</v>
          </cell>
          <cell r="E76">
            <v>94.27000000000001</v>
          </cell>
          <cell r="F76">
            <v>-1.3900000000000148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-20.299999999999983</v>
          </cell>
          <cell r="L76">
            <v>0</v>
          </cell>
          <cell r="M76">
            <v>-17.189999999999998</v>
          </cell>
          <cell r="N76">
            <v>128.25</v>
          </cell>
          <cell r="O76">
            <v>0</v>
          </cell>
          <cell r="P76">
            <v>0</v>
          </cell>
          <cell r="Q76">
            <v>-0.02</v>
          </cell>
          <cell r="R76">
            <v>-294.05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AA76">
            <v>-183.01</v>
          </cell>
          <cell r="AC76">
            <v>-294.07</v>
          </cell>
          <cell r="AD76">
            <v>-237.98</v>
          </cell>
        </row>
        <row r="78">
          <cell r="B78" t="str">
            <v>Profit Before Tax</v>
          </cell>
          <cell r="C78">
            <v>11732.12</v>
          </cell>
          <cell r="D78">
            <v>17958.220000000012</v>
          </cell>
          <cell r="E78">
            <v>21180.729999999985</v>
          </cell>
          <cell r="F78">
            <v>16248.960000000006</v>
          </cell>
          <cell r="G78">
            <v>26281.459999999992</v>
          </cell>
          <cell r="H78">
            <v>23364.409999999974</v>
          </cell>
          <cell r="I78">
            <v>6204.7999999999884</v>
          </cell>
          <cell r="J78">
            <v>21294.299999999988</v>
          </cell>
          <cell r="K78">
            <v>21275.99</v>
          </cell>
          <cell r="L78">
            <v>20150.240000000165</v>
          </cell>
          <cell r="M78">
            <v>64720.419999999751</v>
          </cell>
          <cell r="N78">
            <v>26792.3400000002</v>
          </cell>
          <cell r="O78">
            <v>17274.719999999994</v>
          </cell>
          <cell r="P78">
            <v>-902006.26999999979</v>
          </cell>
          <cell r="Q78">
            <v>2417.630000000056</v>
          </cell>
          <cell r="R78">
            <v>294.05</v>
          </cell>
          <cell r="S78">
            <v>-8899.8300000000745</v>
          </cell>
          <cell r="T78">
            <v>-15</v>
          </cell>
          <cell r="U78">
            <v>0</v>
          </cell>
          <cell r="V78">
            <v>0</v>
          </cell>
          <cell r="W78">
            <v>-45</v>
          </cell>
          <cell r="X78">
            <v>0</v>
          </cell>
          <cell r="Y78">
            <v>0</v>
          </cell>
          <cell r="Z78">
            <v>0</v>
          </cell>
          <cell r="AA78">
            <v>-799466.94</v>
          </cell>
          <cell r="AC78">
            <v>-890979.69999999984</v>
          </cell>
          <cell r="AD78">
            <v>185691.23000000013</v>
          </cell>
        </row>
        <row r="79">
          <cell r="C79">
            <v>0.16226480177465977</v>
          </cell>
          <cell r="D79">
            <v>0.24715410856673445</v>
          </cell>
          <cell r="E79">
            <v>0.2798821734017764</v>
          </cell>
          <cell r="F79">
            <v>0.21471376294955524</v>
          </cell>
          <cell r="G79">
            <v>0.34728322135128736</v>
          </cell>
          <cell r="H79">
            <v>0.29800346032015251</v>
          </cell>
          <cell r="I79">
            <v>7.8489799981809424E-2</v>
          </cell>
          <cell r="J79">
            <v>0.28138288742028456</v>
          </cell>
          <cell r="K79">
            <v>0.28114093907407672</v>
          </cell>
          <cell r="L79">
            <v>0.27869427684952458</v>
          </cell>
          <cell r="M79">
            <v>0.89513626881353869</v>
          </cell>
          <cell r="N79">
            <v>0.37055994476525272</v>
          </cell>
          <cell r="O79">
            <v>0.23566406024585029</v>
          </cell>
          <cell r="P79">
            <v>-12.305291197507961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Z79">
            <v>0</v>
          </cell>
          <cell r="AA79">
            <v>-2.745335072472288</v>
          </cell>
          <cell r="AC79">
            <v>-6.0774326211547756</v>
          </cell>
          <cell r="AD79">
            <v>0.24656698020880566</v>
          </cell>
        </row>
        <row r="81">
          <cell r="A81" t="str">
            <v>Income Tax</v>
          </cell>
          <cell r="B81" t="str">
            <v>Income tax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13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A81">
            <v>13</v>
          </cell>
          <cell r="AC81">
            <v>0</v>
          </cell>
          <cell r="AD81">
            <v>0</v>
          </cell>
        </row>
        <row r="83">
          <cell r="B83" t="str">
            <v>PAT</v>
          </cell>
          <cell r="C83">
            <v>11732.12</v>
          </cell>
          <cell r="D83">
            <v>17958.220000000012</v>
          </cell>
          <cell r="E83">
            <v>21180.729999999985</v>
          </cell>
          <cell r="F83">
            <v>16248.960000000006</v>
          </cell>
          <cell r="G83">
            <v>26281.459999999992</v>
          </cell>
          <cell r="H83">
            <v>23364.409999999974</v>
          </cell>
          <cell r="I83">
            <v>6204.7999999999884</v>
          </cell>
          <cell r="J83">
            <v>21294.299999999988</v>
          </cell>
          <cell r="K83">
            <v>21275.99</v>
          </cell>
          <cell r="L83">
            <v>20150.240000000165</v>
          </cell>
          <cell r="M83">
            <v>64720.419999999751</v>
          </cell>
          <cell r="N83">
            <v>26779.3400000002</v>
          </cell>
          <cell r="O83">
            <v>17274.719999999994</v>
          </cell>
          <cell r="P83">
            <v>-902006.26999999979</v>
          </cell>
          <cell r="Q83">
            <v>2417.630000000056</v>
          </cell>
          <cell r="R83">
            <v>294.05</v>
          </cell>
          <cell r="S83">
            <v>-8899.8300000000745</v>
          </cell>
          <cell r="T83">
            <v>-15</v>
          </cell>
          <cell r="U83">
            <v>0</v>
          </cell>
          <cell r="V83">
            <v>0</v>
          </cell>
          <cell r="W83">
            <v>-45</v>
          </cell>
          <cell r="X83">
            <v>0</v>
          </cell>
          <cell r="Y83">
            <v>0</v>
          </cell>
          <cell r="Z83">
            <v>0</v>
          </cell>
          <cell r="AA83">
            <v>-799479.94</v>
          </cell>
          <cell r="AC83">
            <v>-890979.69999999984</v>
          </cell>
          <cell r="AD83">
            <v>185691.23000000013</v>
          </cell>
        </row>
        <row r="84">
          <cell r="C84">
            <v>0.16226480177465977</v>
          </cell>
          <cell r="D84">
            <v>0.24715410856673445</v>
          </cell>
          <cell r="E84">
            <v>0.2798821734017764</v>
          </cell>
          <cell r="F84">
            <v>0.21471376294955524</v>
          </cell>
          <cell r="G84">
            <v>0.34728322135128736</v>
          </cell>
          <cell r="H84">
            <v>0.29800346032015251</v>
          </cell>
          <cell r="I84">
            <v>7.8489799981809424E-2</v>
          </cell>
          <cell r="J84">
            <v>0.28138288742028456</v>
          </cell>
          <cell r="K84">
            <v>0.28114093907407672</v>
          </cell>
          <cell r="L84">
            <v>0.27869427684952458</v>
          </cell>
          <cell r="M84">
            <v>0.89513626881353869</v>
          </cell>
          <cell r="N84">
            <v>0.37038014414754078</v>
          </cell>
          <cell r="O84">
            <v>0.23566406024585029</v>
          </cell>
          <cell r="P84">
            <v>-12.305291197507961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Z84">
            <v>0</v>
          </cell>
          <cell r="AA84">
            <v>-2.7453797139129237</v>
          </cell>
          <cell r="AC84">
            <v>-6.0774326211547756</v>
          </cell>
          <cell r="AD84">
            <v>0.24656698020880566</v>
          </cell>
        </row>
      </sheetData>
      <sheetData sheetId="38" refreshError="1">
        <row r="9">
          <cell r="A9" t="str">
            <v>Sales - External</v>
          </cell>
          <cell r="B9" t="str">
            <v>External Sales</v>
          </cell>
          <cell r="C9">
            <v>1878427.87</v>
          </cell>
          <cell r="D9">
            <v>2590614.35</v>
          </cell>
          <cell r="E9">
            <v>2407068.1999999993</v>
          </cell>
          <cell r="F9">
            <v>2909682.3299999996</v>
          </cell>
          <cell r="G9">
            <v>2959644.5700000003</v>
          </cell>
          <cell r="H9">
            <v>2455254.8600000003</v>
          </cell>
          <cell r="I9">
            <v>1186067.4499999983</v>
          </cell>
          <cell r="J9">
            <v>2221235.1800000034</v>
          </cell>
          <cell r="K9">
            <v>2403285.0399999972</v>
          </cell>
          <cell r="L9">
            <v>2466491.3500000024</v>
          </cell>
          <cell r="M9">
            <v>2843682.5099999974</v>
          </cell>
          <cell r="N9">
            <v>2809898.189999999</v>
          </cell>
          <cell r="O9">
            <v>2004154.8</v>
          </cell>
          <cell r="P9">
            <v>2335504.0600000005</v>
          </cell>
          <cell r="Q9">
            <v>1961669.7699999998</v>
          </cell>
          <cell r="R9">
            <v>2699053.9699999997</v>
          </cell>
          <cell r="S9">
            <v>2390112.5099999998</v>
          </cell>
          <cell r="T9">
            <v>2161291.1199999992</v>
          </cell>
          <cell r="U9">
            <v>844584.62999999977</v>
          </cell>
          <cell r="V9">
            <v>1731780.920000002</v>
          </cell>
          <cell r="W9">
            <v>1545340.0999999971</v>
          </cell>
          <cell r="X9">
            <v>822368.99000000418</v>
          </cell>
          <cell r="Y9">
            <v>1406000</v>
          </cell>
          <cell r="Z9">
            <v>1380000</v>
          </cell>
          <cell r="AA9">
            <v>21281860.870000001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20315.899999999998</v>
          </cell>
          <cell r="R11">
            <v>67298.44</v>
          </cell>
          <cell r="S11">
            <v>113135</v>
          </cell>
          <cell r="T11">
            <v>114331.15</v>
          </cell>
          <cell r="U11">
            <v>10870</v>
          </cell>
          <cell r="V11">
            <v>59371</v>
          </cell>
          <cell r="W11">
            <v>93102</v>
          </cell>
          <cell r="X11">
            <v>136203.91999999998</v>
          </cell>
          <cell r="Y11">
            <v>0</v>
          </cell>
          <cell r="Z11">
            <v>0</v>
          </cell>
          <cell r="AA11">
            <v>614627.40999999992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50028.03</v>
          </cell>
          <cell r="S13">
            <v>70830.440000000017</v>
          </cell>
          <cell r="T13">
            <v>38063.820000000007</v>
          </cell>
          <cell r="U13">
            <v>98561.540000000008</v>
          </cell>
          <cell r="V13">
            <v>24251</v>
          </cell>
          <cell r="W13">
            <v>40102</v>
          </cell>
          <cell r="X13">
            <v>20229.330000000002</v>
          </cell>
          <cell r="Y13">
            <v>0</v>
          </cell>
          <cell r="Z13">
            <v>0</v>
          </cell>
          <cell r="AA13">
            <v>342066.16000000009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20315.899999999998</v>
          </cell>
          <cell r="R15">
            <v>117326.47</v>
          </cell>
          <cell r="S15">
            <v>183965.44</v>
          </cell>
          <cell r="T15">
            <v>152394.97</v>
          </cell>
          <cell r="U15">
            <v>109431.54000000001</v>
          </cell>
          <cell r="V15">
            <v>83622</v>
          </cell>
          <cell r="W15">
            <v>133204</v>
          </cell>
          <cell r="X15">
            <v>156433.25</v>
          </cell>
          <cell r="Y15">
            <v>0</v>
          </cell>
          <cell r="Z15">
            <v>0</v>
          </cell>
          <cell r="AA15">
            <v>956693.57000000007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76166.649999999994</v>
          </cell>
          <cell r="D17">
            <v>76716.360000000015</v>
          </cell>
          <cell r="E17">
            <v>79587.31</v>
          </cell>
          <cell r="F17">
            <v>89327.31</v>
          </cell>
          <cell r="G17">
            <v>83177.31</v>
          </cell>
          <cell r="H17">
            <v>82053.150000000023</v>
          </cell>
          <cell r="I17">
            <v>79052.309999999939</v>
          </cell>
          <cell r="J17">
            <v>82127.310000000056</v>
          </cell>
          <cell r="K17">
            <v>78077.309999999939</v>
          </cell>
          <cell r="L17">
            <v>79902.310000000056</v>
          </cell>
          <cell r="M17">
            <v>81846.309999999939</v>
          </cell>
          <cell r="N17">
            <v>72302.310000000056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76166.649999999994</v>
          </cell>
          <cell r="D24">
            <v>76716.360000000015</v>
          </cell>
          <cell r="E24">
            <v>79587.31</v>
          </cell>
          <cell r="F24">
            <v>89327.31</v>
          </cell>
          <cell r="G24">
            <v>83177.31</v>
          </cell>
          <cell r="H24">
            <v>82053.150000000023</v>
          </cell>
          <cell r="I24">
            <v>79052.309999999939</v>
          </cell>
          <cell r="J24">
            <v>82127.310000000056</v>
          </cell>
          <cell r="K24">
            <v>78077.309999999939</v>
          </cell>
          <cell r="L24">
            <v>79902.310000000056</v>
          </cell>
          <cell r="M24">
            <v>81846.309999999939</v>
          </cell>
          <cell r="N24">
            <v>72302.310000000056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1954594.52</v>
          </cell>
          <cell r="D25">
            <v>2667330.71</v>
          </cell>
          <cell r="E25">
            <v>2486655.5099999993</v>
          </cell>
          <cell r="F25">
            <v>2999009.6399999997</v>
          </cell>
          <cell r="G25">
            <v>3042821.8800000004</v>
          </cell>
          <cell r="H25">
            <v>2537308.0100000002</v>
          </cell>
          <cell r="I25">
            <v>1265119.7599999984</v>
          </cell>
          <cell r="J25">
            <v>2303362.4900000035</v>
          </cell>
          <cell r="K25">
            <v>2481362.3499999973</v>
          </cell>
          <cell r="L25">
            <v>2546393.6600000025</v>
          </cell>
          <cell r="M25">
            <v>2925528.8199999975</v>
          </cell>
          <cell r="N25">
            <v>2882200.4999999991</v>
          </cell>
          <cell r="O25">
            <v>2004154.8</v>
          </cell>
          <cell r="P25">
            <v>2335504.0600000005</v>
          </cell>
          <cell r="Q25">
            <v>1981985.6699999997</v>
          </cell>
          <cell r="R25">
            <v>2816380.44</v>
          </cell>
          <cell r="S25">
            <v>2574077.9499999997</v>
          </cell>
          <cell r="T25">
            <v>2313686.0899999994</v>
          </cell>
          <cell r="U25">
            <v>954016.16999999981</v>
          </cell>
          <cell r="V25">
            <v>1815402.920000002</v>
          </cell>
          <cell r="W25">
            <v>1678544.0999999971</v>
          </cell>
          <cell r="X25">
            <v>978802.24000000418</v>
          </cell>
          <cell r="Y25">
            <v>1406000</v>
          </cell>
          <cell r="Z25">
            <v>1380000</v>
          </cell>
          <cell r="AA25">
            <v>22238554.440000001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648118.29999999993</v>
          </cell>
          <cell r="D27">
            <v>1083508.57</v>
          </cell>
          <cell r="E27">
            <v>918897.42999999993</v>
          </cell>
          <cell r="F27">
            <v>1136464.3999999999</v>
          </cell>
          <cell r="G27">
            <v>1194842.0200000007</v>
          </cell>
          <cell r="H27">
            <v>1361543.4499999988</v>
          </cell>
          <cell r="I27">
            <v>315234.04000000097</v>
          </cell>
          <cell r="J27">
            <v>980004.47999999928</v>
          </cell>
          <cell r="K27">
            <v>827828.28000000049</v>
          </cell>
          <cell r="L27">
            <v>1012943.6300000004</v>
          </cell>
          <cell r="M27">
            <v>1201759.2899999996</v>
          </cell>
          <cell r="N27">
            <v>1142759.5199999986</v>
          </cell>
          <cell r="O27">
            <v>633457.67999999993</v>
          </cell>
          <cell r="P27">
            <v>976757.9099999998</v>
          </cell>
          <cell r="Q27">
            <v>685906.67999999993</v>
          </cell>
          <cell r="R27">
            <v>1345971.0600000003</v>
          </cell>
          <cell r="S27">
            <v>912417.4999999993</v>
          </cell>
          <cell r="T27">
            <v>1009214.7200000004</v>
          </cell>
          <cell r="U27">
            <v>347209.35999999987</v>
          </cell>
          <cell r="V27">
            <v>662777.26999999955</v>
          </cell>
          <cell r="W27">
            <v>770441.62000000069</v>
          </cell>
          <cell r="X27">
            <v>398299.17999999982</v>
          </cell>
          <cell r="Y27">
            <v>608614.40000000002</v>
          </cell>
          <cell r="Z27">
            <v>583852</v>
          </cell>
          <cell r="AA27">
            <v>8934919.3800000008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1306476.2200000002</v>
          </cell>
          <cell r="D29">
            <v>1583822.14</v>
          </cell>
          <cell r="E29">
            <v>1567758.0799999994</v>
          </cell>
          <cell r="F29">
            <v>1862545.2399999998</v>
          </cell>
          <cell r="G29">
            <v>1847979.8599999996</v>
          </cell>
          <cell r="H29">
            <v>1175764.5600000015</v>
          </cell>
          <cell r="I29">
            <v>949885.71999999741</v>
          </cell>
          <cell r="J29">
            <v>1323358.0100000042</v>
          </cell>
          <cell r="K29">
            <v>1653534.0699999968</v>
          </cell>
          <cell r="L29">
            <v>1533450.0300000021</v>
          </cell>
          <cell r="M29">
            <v>1723769.5299999979</v>
          </cell>
          <cell r="N29">
            <v>1739440.9800000004</v>
          </cell>
          <cell r="O29">
            <v>1370697.12</v>
          </cell>
          <cell r="P29">
            <v>1358746.1500000008</v>
          </cell>
          <cell r="Q29">
            <v>1296078.9899999998</v>
          </cell>
          <cell r="R29">
            <v>1470409.3799999997</v>
          </cell>
          <cell r="S29">
            <v>1661660.4500000004</v>
          </cell>
          <cell r="T29">
            <v>1304471.3699999989</v>
          </cell>
          <cell r="U29">
            <v>606806.80999999994</v>
          </cell>
          <cell r="V29">
            <v>1152625.6500000025</v>
          </cell>
          <cell r="W29">
            <v>908102.47999999637</v>
          </cell>
          <cell r="X29">
            <v>580503.06000000436</v>
          </cell>
          <cell r="Y29">
            <v>797385.6</v>
          </cell>
          <cell r="Z29">
            <v>796148</v>
          </cell>
          <cell r="AA29">
            <v>13303635.060000001</v>
          </cell>
        </row>
        <row r="30">
          <cell r="C30">
            <v>0.66841291461310359</v>
          </cell>
          <cell r="D30">
            <v>0.59378544027635771</v>
          </cell>
          <cell r="E30">
            <v>0.63046854447482348</v>
          </cell>
          <cell r="F30">
            <v>0.62105343549345837</v>
          </cell>
          <cell r="G30">
            <v>0.60732436300214832</v>
          </cell>
          <cell r="H30">
            <v>0.46339055225699671</v>
          </cell>
          <cell r="I30">
            <v>0.75082672015177332</v>
          </cell>
          <cell r="J30">
            <v>0.57453310790000844</v>
          </cell>
          <cell r="K30">
            <v>0.66638154238134495</v>
          </cell>
          <cell r="L30">
            <v>0.60220462141741293</v>
          </cell>
          <cell r="M30">
            <v>0.58921638994484404</v>
          </cell>
          <cell r="N30">
            <v>0.60351144203881757</v>
          </cell>
          <cell r="O30">
            <v>0.68392776845381409</v>
          </cell>
          <cell r="P30">
            <v>0.58177854334365853</v>
          </cell>
          <cell r="Q30">
            <v>0.65392954632209821</v>
          </cell>
          <cell r="R30">
            <v>0.52209188755763392</v>
          </cell>
          <cell r="S30">
            <v>0.6455361812178223</v>
          </cell>
          <cell r="T30">
            <v>0.56380654905523475</v>
          </cell>
          <cell r="U30">
            <v>0.63605505764121384</v>
          </cell>
          <cell r="V30">
            <v>0.63491450702304764</v>
          </cell>
          <cell r="W30">
            <v>0.54100603016626014</v>
          </cell>
          <cell r="X30">
            <v>0.59307491981220017</v>
          </cell>
          <cell r="Y30">
            <v>0.5671305832147937</v>
          </cell>
          <cell r="Z30">
            <v>0.5769188405797101</v>
          </cell>
          <cell r="AA30">
            <v>0.59822391315467172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346953.15</v>
          </cell>
          <cell r="D32">
            <v>366026.77999999985</v>
          </cell>
          <cell r="E32">
            <v>385834.74000000005</v>
          </cell>
          <cell r="F32">
            <v>416930.56999999995</v>
          </cell>
          <cell r="G32">
            <v>399656.31000000006</v>
          </cell>
          <cell r="H32">
            <v>287066.50999999983</v>
          </cell>
          <cell r="I32">
            <v>288088.19999999995</v>
          </cell>
          <cell r="J32">
            <v>409179.70000000013</v>
          </cell>
          <cell r="K32">
            <v>344776.06000000011</v>
          </cell>
          <cell r="L32">
            <v>486252.2599999996</v>
          </cell>
          <cell r="M32">
            <v>472547.94999999984</v>
          </cell>
          <cell r="N32">
            <v>470077.86000000045</v>
          </cell>
          <cell r="O32">
            <v>488729.00000000006</v>
          </cell>
          <cell r="P32">
            <v>403843.72999999986</v>
          </cell>
          <cell r="Q32">
            <v>415379.9</v>
          </cell>
          <cell r="R32">
            <v>417869.84000000014</v>
          </cell>
          <cell r="S32">
            <v>434466.25999999989</v>
          </cell>
          <cell r="T32">
            <v>426388.45000000007</v>
          </cell>
          <cell r="U32">
            <v>196954.10000000015</v>
          </cell>
          <cell r="V32">
            <v>438547.23</v>
          </cell>
          <cell r="W32">
            <v>303672.99000000017</v>
          </cell>
          <cell r="X32">
            <v>250823.81999999983</v>
          </cell>
          <cell r="Y32">
            <v>287499.06000000006</v>
          </cell>
          <cell r="Z32">
            <v>296084.38824825734</v>
          </cell>
          <cell r="AA32">
            <v>4360258.7682482582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35656.57</v>
          </cell>
          <cell r="D35">
            <v>44156.570000000007</v>
          </cell>
          <cell r="E35">
            <v>43732.92</v>
          </cell>
          <cell r="F35">
            <v>44271.930000000008</v>
          </cell>
          <cell r="G35">
            <v>43635.59</v>
          </cell>
          <cell r="H35">
            <v>45295.92</v>
          </cell>
          <cell r="I35">
            <v>43635.57</v>
          </cell>
          <cell r="J35">
            <v>46062.900000000009</v>
          </cell>
          <cell r="K35">
            <v>46397.639999999992</v>
          </cell>
          <cell r="L35">
            <v>51739.530000000006</v>
          </cell>
          <cell r="M35">
            <v>52489.539999999994</v>
          </cell>
          <cell r="N35">
            <v>51910.880000000012</v>
          </cell>
          <cell r="O35">
            <v>45456.979999999996</v>
          </cell>
          <cell r="P35">
            <v>54136.650000000009</v>
          </cell>
          <cell r="Q35">
            <v>61664.75</v>
          </cell>
          <cell r="R35">
            <v>56380.31</v>
          </cell>
          <cell r="S35">
            <v>56557.770000000004</v>
          </cell>
          <cell r="T35">
            <v>59271.659999999989</v>
          </cell>
          <cell r="U35">
            <v>62166.320000000007</v>
          </cell>
          <cell r="V35">
            <v>59697.819999999985</v>
          </cell>
          <cell r="W35">
            <v>51998.170000000027</v>
          </cell>
          <cell r="X35">
            <v>66007.17</v>
          </cell>
          <cell r="Y35">
            <v>59336.159766666664</v>
          </cell>
          <cell r="Z35">
            <v>59335.826433333328</v>
          </cell>
          <cell r="AA35">
            <v>692009.58620000014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6170.54</v>
          </cell>
          <cell r="D36">
            <v>7678.6900000000005</v>
          </cell>
          <cell r="E36">
            <v>4289.76</v>
          </cell>
          <cell r="F36">
            <v>10684.480000000001</v>
          </cell>
          <cell r="G36">
            <v>12703.75</v>
          </cell>
          <cell r="H36">
            <v>9976.7799999999988</v>
          </cell>
          <cell r="I36">
            <v>4771.7299999999996</v>
          </cell>
          <cell r="J36">
            <v>2957.2399999999971</v>
          </cell>
          <cell r="K36">
            <v>4439.4200000000019</v>
          </cell>
          <cell r="L36">
            <v>11965.780000000002</v>
          </cell>
          <cell r="M36">
            <v>11051.410000000002</v>
          </cell>
          <cell r="N36">
            <v>5472.04</v>
          </cell>
          <cell r="O36">
            <v>6006.74</v>
          </cell>
          <cell r="P36">
            <v>9774.0700000000015</v>
          </cell>
          <cell r="Q36">
            <v>13265.369999999999</v>
          </cell>
          <cell r="R36">
            <v>7269.2999999999975</v>
          </cell>
          <cell r="S36">
            <v>3677.6000000000008</v>
          </cell>
          <cell r="T36">
            <v>9257.1100000000042</v>
          </cell>
          <cell r="U36">
            <v>1101.2999999999993</v>
          </cell>
          <cell r="V36">
            <v>4959.26</v>
          </cell>
          <cell r="W36">
            <v>6962.6200000000008</v>
          </cell>
          <cell r="X36">
            <v>5694.090000000002</v>
          </cell>
          <cell r="Y36">
            <v>5576.1552575400365</v>
          </cell>
          <cell r="Z36">
            <v>6170.9271199314253</v>
          </cell>
          <cell r="AA36">
            <v>79714.542377471473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4051.42</v>
          </cell>
          <cell r="D38">
            <v>4411.88</v>
          </cell>
          <cell r="E38">
            <v>9167.11</v>
          </cell>
          <cell r="F38">
            <v>2422.579999999999</v>
          </cell>
          <cell r="G38">
            <v>5135.1500000000005</v>
          </cell>
          <cell r="H38">
            <v>4776.5699999999988</v>
          </cell>
          <cell r="I38">
            <v>4776.5699999999979</v>
          </cell>
          <cell r="J38">
            <v>4776.5700000000024</v>
          </cell>
          <cell r="K38">
            <v>4776.57</v>
          </cell>
          <cell r="L38">
            <v>4776.57</v>
          </cell>
          <cell r="M38">
            <v>4776.5700000000024</v>
          </cell>
          <cell r="N38">
            <v>4776.5700000000024</v>
          </cell>
          <cell r="O38">
            <v>4598.12</v>
          </cell>
          <cell r="P38">
            <v>4958.58</v>
          </cell>
          <cell r="Q38">
            <v>4778.3500000000004</v>
          </cell>
          <cell r="R38">
            <v>5275.2999999999993</v>
          </cell>
          <cell r="S38">
            <v>7706.43</v>
          </cell>
          <cell r="T38">
            <v>6636.8399999999992</v>
          </cell>
          <cell r="U38">
            <v>6655.3900000000031</v>
          </cell>
          <cell r="V38">
            <v>6655.3899999999976</v>
          </cell>
          <cell r="W38">
            <v>6516.32</v>
          </cell>
          <cell r="X38">
            <v>6475.159999999998</v>
          </cell>
          <cell r="Y38">
            <v>6639.166666666667</v>
          </cell>
          <cell r="Z38">
            <v>6639.166666666667</v>
          </cell>
          <cell r="AA38">
            <v>73534.213333333333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7068.4</v>
          </cell>
          <cell r="D39">
            <v>3919.7000000000003</v>
          </cell>
          <cell r="E39">
            <v>2638.0899999999992</v>
          </cell>
          <cell r="F39">
            <v>11229.869999999999</v>
          </cell>
          <cell r="G39">
            <v>7116.3100000000013</v>
          </cell>
          <cell r="H39">
            <v>9169.869999999999</v>
          </cell>
          <cell r="I39">
            <v>11322.450000000003</v>
          </cell>
          <cell r="J39">
            <v>11451.239999999998</v>
          </cell>
          <cell r="K39">
            <v>10544.310000000001</v>
          </cell>
          <cell r="L39">
            <v>7755.82</v>
          </cell>
          <cell r="M39">
            <v>4474.82</v>
          </cell>
          <cell r="N39">
            <v>7605.2999999999993</v>
          </cell>
          <cell r="O39">
            <v>12171.14</v>
          </cell>
          <cell r="P39">
            <v>8680.36</v>
          </cell>
          <cell r="Q39">
            <v>4866.5499999999993</v>
          </cell>
          <cell r="R39">
            <v>13278.58</v>
          </cell>
          <cell r="S39">
            <v>6989.9200000000019</v>
          </cell>
          <cell r="T39">
            <v>17713.07</v>
          </cell>
          <cell r="U39">
            <v>11291.95</v>
          </cell>
          <cell r="V39">
            <v>11059.000000000002</v>
          </cell>
          <cell r="W39">
            <v>14209.639999999996</v>
          </cell>
          <cell r="X39">
            <v>12249.989999999998</v>
          </cell>
          <cell r="Y39">
            <v>10750</v>
          </cell>
          <cell r="Z39">
            <v>8370</v>
          </cell>
          <cell r="AA39">
            <v>131630.20000000001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44850.630000000005</v>
          </cell>
          <cell r="D40">
            <v>61044.500000000007</v>
          </cell>
          <cell r="E40">
            <v>57863.51</v>
          </cell>
          <cell r="F40">
            <v>79927.98000000001</v>
          </cell>
          <cell r="G40">
            <v>63428.739999999925</v>
          </cell>
          <cell r="H40">
            <v>77379.490000000049</v>
          </cell>
          <cell r="I40">
            <v>46646.84</v>
          </cell>
          <cell r="J40">
            <v>75721.800000000017</v>
          </cell>
          <cell r="K40">
            <v>54330.009999999995</v>
          </cell>
          <cell r="L40">
            <v>72454.900000000038</v>
          </cell>
          <cell r="M40">
            <v>92578.26999999996</v>
          </cell>
          <cell r="N40">
            <v>64989.070000000022</v>
          </cell>
          <cell r="O40">
            <v>61888.95</v>
          </cell>
          <cell r="P40">
            <v>53935.27</v>
          </cell>
          <cell r="Q40">
            <v>45113.55000000001</v>
          </cell>
          <cell r="R40">
            <v>75772.099999999991</v>
          </cell>
          <cell r="S40">
            <v>75307.85000000002</v>
          </cell>
          <cell r="T40">
            <v>39494.629999999976</v>
          </cell>
          <cell r="U40">
            <v>32669.569999999985</v>
          </cell>
          <cell r="V40">
            <v>34441.680000000022</v>
          </cell>
          <cell r="W40">
            <v>49472.789999999986</v>
          </cell>
          <cell r="X40">
            <v>45550.42</v>
          </cell>
          <cell r="Y40">
            <v>33000</v>
          </cell>
          <cell r="Z40">
            <v>35943</v>
          </cell>
          <cell r="AA40">
            <v>582589.80999999994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9298.17</v>
          </cell>
          <cell r="D41">
            <v>11371.46</v>
          </cell>
          <cell r="E41">
            <v>11185.559999999998</v>
          </cell>
          <cell r="F41">
            <v>21735.34</v>
          </cell>
          <cell r="G41">
            <v>9205.6299999999992</v>
          </cell>
          <cell r="H41">
            <v>12134.130000000003</v>
          </cell>
          <cell r="I41">
            <v>11845.229999999998</v>
          </cell>
          <cell r="J41">
            <v>13698.7</v>
          </cell>
          <cell r="K41">
            <v>16924.29</v>
          </cell>
          <cell r="L41">
            <v>23242.18</v>
          </cell>
          <cell r="M41">
            <v>12921.479999999994</v>
          </cell>
          <cell r="N41">
            <v>14859.460000000015</v>
          </cell>
          <cell r="O41">
            <v>13710.199999999999</v>
          </cell>
          <cell r="P41">
            <v>18656.63</v>
          </cell>
          <cell r="Q41">
            <v>10482.950000000001</v>
          </cell>
          <cell r="R41">
            <v>543.36999999999898</v>
          </cell>
          <cell r="S41">
            <v>16154.410000000011</v>
          </cell>
          <cell r="T41">
            <v>19548.749999999993</v>
          </cell>
          <cell r="U41">
            <v>17452.249999999993</v>
          </cell>
          <cell r="V41">
            <v>13793.920000000006</v>
          </cell>
          <cell r="W41">
            <v>18387.989999999994</v>
          </cell>
          <cell r="X41">
            <v>13857.010000000006</v>
          </cell>
          <cell r="Y41">
            <v>14796.768036479436</v>
          </cell>
          <cell r="Z41">
            <v>13905.491354280004</v>
          </cell>
          <cell r="AA41">
            <v>171289.73939075947</v>
          </cell>
        </row>
        <row r="42">
          <cell r="B42" t="str">
            <v>Total Manufacturing Costs</v>
          </cell>
          <cell r="C42">
            <v>454048.88</v>
          </cell>
          <cell r="D42">
            <v>498609.5799999999</v>
          </cell>
          <cell r="E42">
            <v>514711.69000000006</v>
          </cell>
          <cell r="F42">
            <v>587202.74999999988</v>
          </cell>
          <cell r="G42">
            <v>540881.48</v>
          </cell>
          <cell r="H42">
            <v>445799.2699999999</v>
          </cell>
          <cell r="I42">
            <v>411086.58999999997</v>
          </cell>
          <cell r="J42">
            <v>563848.15000000014</v>
          </cell>
          <cell r="K42">
            <v>482188.3000000001</v>
          </cell>
          <cell r="L42">
            <v>658187.03999999957</v>
          </cell>
          <cell r="M42">
            <v>650840.0399999998</v>
          </cell>
          <cell r="N42">
            <v>619691.18000000052</v>
          </cell>
          <cell r="O42">
            <v>632561.13</v>
          </cell>
          <cell r="P42">
            <v>553985.28999999992</v>
          </cell>
          <cell r="Q42">
            <v>555551.41999999993</v>
          </cell>
          <cell r="R42">
            <v>576388.80000000016</v>
          </cell>
          <cell r="S42">
            <v>600860.23999999987</v>
          </cell>
          <cell r="T42">
            <v>578310.51</v>
          </cell>
          <cell r="U42">
            <v>328290.88000000018</v>
          </cell>
          <cell r="V42">
            <v>569154.30000000005</v>
          </cell>
          <cell r="W42">
            <v>451220.52000000019</v>
          </cell>
          <cell r="X42">
            <v>400657.6599999998</v>
          </cell>
          <cell r="Y42">
            <v>417597.30972735287</v>
          </cell>
          <cell r="Z42">
            <v>426448.79982246878</v>
          </cell>
          <cell r="AA42">
            <v>6091026.8595498223</v>
          </cell>
        </row>
        <row r="43">
          <cell r="C43">
            <v>0.2322982466972229</v>
          </cell>
          <cell r="D43">
            <v>0.18693204338355177</v>
          </cell>
          <cell r="E43">
            <v>0.20698954395979047</v>
          </cell>
          <cell r="F43">
            <v>0.19579888712861887</v>
          </cell>
          <cell r="G43">
            <v>0.17775653696824342</v>
          </cell>
          <cell r="H43">
            <v>0.17569773486034115</v>
          </cell>
          <cell r="I43">
            <v>0.32493887377112857</v>
          </cell>
          <cell r="J43">
            <v>0.24479349318569449</v>
          </cell>
          <cell r="K43">
            <v>0.19432401720772488</v>
          </cell>
          <cell r="L43">
            <v>0.25847811763716022</v>
          </cell>
          <cell r="M43">
            <v>0.22246919447541125</v>
          </cell>
          <cell r="N43">
            <v>0.21500627038264711</v>
          </cell>
          <cell r="O43">
            <v>0.31562488586211007</v>
          </cell>
          <cell r="P43">
            <v>0.23720159578742064</v>
          </cell>
          <cell r="Q43">
            <v>0.28030042215189177</v>
          </cell>
          <cell r="R43">
            <v>0.20465587383499942</v>
          </cell>
          <cell r="S43">
            <v>0.23342736765217229</v>
          </cell>
          <cell r="T43">
            <v>0.24995201920412641</v>
          </cell>
          <cell r="U43">
            <v>0.34411458665318034</v>
          </cell>
          <cell r="V43">
            <v>0.31351403797455574</v>
          </cell>
          <cell r="W43">
            <v>0.2688166012439</v>
          </cell>
          <cell r="X43">
            <v>0.40933463740336157</v>
          </cell>
          <cell r="Y43">
            <v>0.29701088885302479</v>
          </cell>
          <cell r="Z43">
            <v>0.30902086943657159</v>
          </cell>
          <cell r="AA43">
            <v>0.27389490967065849</v>
          </cell>
        </row>
        <row r="44">
          <cell r="B44" t="str">
            <v>Contribution margin</v>
          </cell>
          <cell r="C44">
            <v>852427.3400000002</v>
          </cell>
          <cell r="D44">
            <v>1085212.56</v>
          </cell>
          <cell r="E44">
            <v>1053046.3899999992</v>
          </cell>
          <cell r="F44">
            <v>1275342.4899999998</v>
          </cell>
          <cell r="G44">
            <v>1307098.3799999997</v>
          </cell>
          <cell r="H44">
            <v>729965.29000000155</v>
          </cell>
          <cell r="I44">
            <v>538799.12999999744</v>
          </cell>
          <cell r="J44">
            <v>759509.86000000406</v>
          </cell>
          <cell r="K44">
            <v>1171345.7699999968</v>
          </cell>
          <cell r="L44">
            <v>875262.99000000255</v>
          </cell>
          <cell r="M44">
            <v>1072929.4899999981</v>
          </cell>
          <cell r="N44">
            <v>1119749.7999999998</v>
          </cell>
          <cell r="O44">
            <v>738135.99000000011</v>
          </cell>
          <cell r="P44">
            <v>804760.86000000092</v>
          </cell>
          <cell r="Q44">
            <v>740527.56999999983</v>
          </cell>
          <cell r="R44">
            <v>894020.57999999949</v>
          </cell>
          <cell r="S44">
            <v>1060800.2100000004</v>
          </cell>
          <cell r="T44">
            <v>726160.85999999894</v>
          </cell>
          <cell r="U44">
            <v>278515.92999999976</v>
          </cell>
          <cell r="V44">
            <v>583471.35000000242</v>
          </cell>
          <cell r="W44">
            <v>456881.95999999618</v>
          </cell>
          <cell r="X44">
            <v>179845.40000000456</v>
          </cell>
          <cell r="Y44">
            <v>379788.29027264711</v>
          </cell>
          <cell r="Z44">
            <v>369699.20017753122</v>
          </cell>
          <cell r="AA44">
            <v>7212608.2004501782</v>
          </cell>
        </row>
        <row r="45">
          <cell r="C45">
            <v>0.43611466791588066</v>
          </cell>
          <cell r="D45">
            <v>0.40685339689280603</v>
          </cell>
          <cell r="E45">
            <v>0.42347900051503296</v>
          </cell>
          <cell r="F45">
            <v>0.4252545483648395</v>
          </cell>
          <cell r="G45">
            <v>0.42956782603390492</v>
          </cell>
          <cell r="H45">
            <v>0.28769281739665553</v>
          </cell>
          <cell r="I45">
            <v>0.42588784638064475</v>
          </cell>
          <cell r="J45">
            <v>0.32973961471431401</v>
          </cell>
          <cell r="K45">
            <v>0.47205752517362004</v>
          </cell>
          <cell r="L45">
            <v>0.34372650378025277</v>
          </cell>
          <cell r="M45">
            <v>0.3667471954694328</v>
          </cell>
          <cell r="N45">
            <v>0.38850517165617043</v>
          </cell>
          <cell r="O45">
            <v>0.36830288259170402</v>
          </cell>
          <cell r="P45">
            <v>0.34457694755623791</v>
          </cell>
          <cell r="Q45">
            <v>0.37362912417020649</v>
          </cell>
          <cell r="R45">
            <v>0.31743601372263452</v>
          </cell>
          <cell r="S45">
            <v>0.41210881356564999</v>
          </cell>
          <cell r="T45">
            <v>0.31385452985110834</v>
          </cell>
          <cell r="U45">
            <v>0.2919404709880335</v>
          </cell>
          <cell r="V45">
            <v>0.3214004690484919</v>
          </cell>
          <cell r="W45">
            <v>0.27218942892236014</v>
          </cell>
          <cell r="X45">
            <v>0.18374028240883858</v>
          </cell>
          <cell r="Y45">
            <v>0.27011969436176891</v>
          </cell>
          <cell r="Z45">
            <v>0.26789797114313857</v>
          </cell>
          <cell r="AA45">
            <v>0.32432900348401322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63960.090000000004</v>
          </cell>
          <cell r="D47">
            <v>85130.439999999988</v>
          </cell>
          <cell r="E47">
            <v>59437.080000000009</v>
          </cell>
          <cell r="F47">
            <v>94162.9</v>
          </cell>
          <cell r="G47">
            <v>88184.729999999981</v>
          </cell>
          <cell r="H47">
            <v>70067.870000000024</v>
          </cell>
          <cell r="I47">
            <v>52554.199999999983</v>
          </cell>
          <cell r="J47">
            <v>93112.809999999969</v>
          </cell>
          <cell r="K47">
            <v>85982.46000000005</v>
          </cell>
          <cell r="L47">
            <v>61786.899999999972</v>
          </cell>
          <cell r="M47">
            <v>80872.450000000041</v>
          </cell>
          <cell r="N47">
            <v>72762.729999999967</v>
          </cell>
          <cell r="O47">
            <v>77927.150000000009</v>
          </cell>
          <cell r="P47">
            <v>82347.63</v>
          </cell>
          <cell r="Q47">
            <v>55378.619999999995</v>
          </cell>
          <cell r="R47">
            <v>49242.94000000001</v>
          </cell>
          <cell r="S47">
            <v>55979.66</v>
          </cell>
          <cell r="T47">
            <v>44201.369999999995</v>
          </cell>
          <cell r="U47">
            <v>33539.959999999992</v>
          </cell>
          <cell r="V47">
            <v>55574.770000000004</v>
          </cell>
          <cell r="W47">
            <v>56957.360000000015</v>
          </cell>
          <cell r="X47">
            <v>49980.309999999976</v>
          </cell>
          <cell r="Y47">
            <v>45316</v>
          </cell>
          <cell r="Z47">
            <v>44376</v>
          </cell>
          <cell r="AA47">
            <v>650821.7699999999</v>
          </cell>
        </row>
        <row r="48">
          <cell r="A48" t="str">
            <v>Installation Labour</v>
          </cell>
          <cell r="B48" t="str">
            <v>Installation Labour</v>
          </cell>
          <cell r="C48">
            <v>159553.93</v>
          </cell>
          <cell r="D48">
            <v>204352.91999999998</v>
          </cell>
          <cell r="E48">
            <v>172848.40000000002</v>
          </cell>
          <cell r="F48">
            <v>268519.12</v>
          </cell>
          <cell r="G48">
            <v>223542.65000000005</v>
          </cell>
          <cell r="H48">
            <v>197379.92999999993</v>
          </cell>
          <cell r="I48">
            <v>143805.22999999995</v>
          </cell>
          <cell r="J48">
            <v>160002.85</v>
          </cell>
          <cell r="K48">
            <v>166498.49000000008</v>
          </cell>
          <cell r="L48">
            <v>206907.91</v>
          </cell>
          <cell r="M48">
            <v>220117.44000000009</v>
          </cell>
          <cell r="N48">
            <v>242506.96999999986</v>
          </cell>
          <cell r="O48">
            <v>203764.32</v>
          </cell>
          <cell r="P48">
            <v>193539.14000000004</v>
          </cell>
          <cell r="Q48">
            <v>161477.6</v>
          </cell>
          <cell r="R48">
            <v>174386.31999999998</v>
          </cell>
          <cell r="S48">
            <v>187496.26999999996</v>
          </cell>
          <cell r="T48">
            <v>148308.72000000003</v>
          </cell>
          <cell r="U48">
            <v>90293.369999999966</v>
          </cell>
          <cell r="V48">
            <v>121282.65000000005</v>
          </cell>
          <cell r="W48">
            <v>141291.56000000008</v>
          </cell>
          <cell r="X48">
            <v>109930.05999999988</v>
          </cell>
          <cell r="Y48">
            <v>128219</v>
          </cell>
          <cell r="Z48">
            <v>126179</v>
          </cell>
          <cell r="AA48">
            <v>1786168.0099999998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4606.05</v>
          </cell>
          <cell r="D50">
            <v>16300.13</v>
          </cell>
          <cell r="E50">
            <v>13882.13</v>
          </cell>
          <cell r="F50">
            <v>17390.919999999998</v>
          </cell>
          <cell r="G50">
            <v>20046.399999999998</v>
          </cell>
          <cell r="H50">
            <v>24139.710000000003</v>
          </cell>
          <cell r="I50">
            <v>8902.869999999999</v>
          </cell>
          <cell r="J50">
            <v>8807.5499999999993</v>
          </cell>
          <cell r="K50">
            <v>14112.089999999997</v>
          </cell>
          <cell r="L50">
            <v>11968.83000000002</v>
          </cell>
          <cell r="M50">
            <v>24487.099999999991</v>
          </cell>
          <cell r="N50">
            <v>31060.179999999993</v>
          </cell>
          <cell r="O50">
            <v>16266.91</v>
          </cell>
          <cell r="P50">
            <v>17975.379999999997</v>
          </cell>
          <cell r="Q50">
            <v>10323.339999999997</v>
          </cell>
          <cell r="R50">
            <v>14184.190000000002</v>
          </cell>
          <cell r="S50">
            <v>14646.309999999996</v>
          </cell>
          <cell r="T50">
            <v>4539.1900000000005</v>
          </cell>
          <cell r="U50">
            <v>8904.2499999999982</v>
          </cell>
          <cell r="V50">
            <v>7198.09</v>
          </cell>
          <cell r="W50">
            <v>9222.3100000000031</v>
          </cell>
          <cell r="X50">
            <v>15126.139999999998</v>
          </cell>
          <cell r="Y50">
            <v>7300</v>
          </cell>
          <cell r="Z50">
            <v>7300</v>
          </cell>
          <cell r="AA50">
            <v>132986.10999999999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1777</v>
          </cell>
          <cell r="E51">
            <v>0</v>
          </cell>
          <cell r="F51">
            <v>0</v>
          </cell>
          <cell r="G51">
            <v>4.9999999999963629E-2</v>
          </cell>
          <cell r="H51">
            <v>0</v>
          </cell>
          <cell r="I51">
            <v>0</v>
          </cell>
          <cell r="J51">
            <v>-45.879999999999988</v>
          </cell>
          <cell r="K51">
            <v>0</v>
          </cell>
          <cell r="L51">
            <v>0</v>
          </cell>
          <cell r="M51">
            <v>4260.88</v>
          </cell>
          <cell r="N51">
            <v>464.54999999999995</v>
          </cell>
          <cell r="O51">
            <v>-55.76</v>
          </cell>
          <cell r="P51">
            <v>1914.2899999999997</v>
          </cell>
          <cell r="Q51">
            <v>810.65000000000055</v>
          </cell>
          <cell r="R51">
            <v>-0.26999999999998181</v>
          </cell>
          <cell r="S51">
            <v>1827.38</v>
          </cell>
          <cell r="T51">
            <v>701.25999999999954</v>
          </cell>
          <cell r="U51">
            <v>1.610000000000241</v>
          </cell>
          <cell r="V51">
            <v>2041.02</v>
          </cell>
          <cell r="W51">
            <v>-0.10000000000013642</v>
          </cell>
          <cell r="X51">
            <v>-4.0000000000190994E-2</v>
          </cell>
          <cell r="Y51">
            <v>6000</v>
          </cell>
          <cell r="Z51">
            <v>36000</v>
          </cell>
          <cell r="AA51">
            <v>49240.04</v>
          </cell>
        </row>
        <row r="52">
          <cell r="A52" t="str">
            <v>Sales Motor</v>
          </cell>
          <cell r="B52" t="str">
            <v>Motor Vehicle Expenses</v>
          </cell>
          <cell r="C52">
            <v>29908.43</v>
          </cell>
          <cell r="D52">
            <v>36786.659999999996</v>
          </cell>
          <cell r="E52">
            <v>44042.249999999993</v>
          </cell>
          <cell r="F52">
            <v>35500.79</v>
          </cell>
          <cell r="G52">
            <v>38442.829999999987</v>
          </cell>
          <cell r="H52">
            <v>31871.369999999988</v>
          </cell>
          <cell r="I52">
            <v>42029.060000000012</v>
          </cell>
          <cell r="J52">
            <v>42169.180000000008</v>
          </cell>
          <cell r="K52">
            <v>38622.930000000008</v>
          </cell>
          <cell r="L52">
            <v>48072.719999999987</v>
          </cell>
          <cell r="M52">
            <v>44293.130000000041</v>
          </cell>
          <cell r="N52">
            <v>37158.779999999977</v>
          </cell>
          <cell r="O52">
            <v>50798.170000000006</v>
          </cell>
          <cell r="P52">
            <v>45735.719999999994</v>
          </cell>
          <cell r="Q52">
            <v>28767.499999999985</v>
          </cell>
          <cell r="R52">
            <v>30965.940000000017</v>
          </cell>
          <cell r="S52">
            <v>25886.019999999997</v>
          </cell>
          <cell r="T52">
            <v>25679.670000000006</v>
          </cell>
          <cell r="U52">
            <v>18385.620000000014</v>
          </cell>
          <cell r="V52">
            <v>24912.52999999997</v>
          </cell>
          <cell r="W52">
            <v>27646.68</v>
          </cell>
          <cell r="X52">
            <v>23591.040000000023</v>
          </cell>
          <cell r="Y52">
            <v>24878.333333333369</v>
          </cell>
          <cell r="Z52">
            <v>24652.287410421795</v>
          </cell>
          <cell r="AA52">
            <v>351899.51074375527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2838.8199999999997</v>
          </cell>
          <cell r="D54">
            <v>5606.01</v>
          </cell>
          <cell r="E54">
            <v>4458.5400000000009</v>
          </cell>
          <cell r="F54">
            <v>5168.01</v>
          </cell>
          <cell r="G54">
            <v>6120.23</v>
          </cell>
          <cell r="H54">
            <v>2215.7800000000007</v>
          </cell>
          <cell r="I54">
            <v>6470.48</v>
          </cell>
          <cell r="J54">
            <v>5938.75</v>
          </cell>
          <cell r="K54">
            <v>8912.24</v>
          </cell>
          <cell r="L54">
            <v>5357.0599999999995</v>
          </cell>
          <cell r="M54">
            <v>4214.130000000001</v>
          </cell>
          <cell r="N54">
            <v>6963.32</v>
          </cell>
          <cell r="O54">
            <v>6297.33</v>
          </cell>
          <cell r="P54">
            <v>5320.0700000000006</v>
          </cell>
          <cell r="Q54">
            <v>6981.9</v>
          </cell>
          <cell r="R54">
            <v>5764.9600000000019</v>
          </cell>
          <cell r="S54">
            <v>4475.5200000000004</v>
          </cell>
          <cell r="T54">
            <v>4642.2999999999993</v>
          </cell>
          <cell r="U54">
            <v>4988.5599999999995</v>
          </cell>
          <cell r="V54">
            <v>4772.6899999999996</v>
          </cell>
          <cell r="W54">
            <v>4670.3100000000004</v>
          </cell>
          <cell r="X54">
            <v>4942.1399999999994</v>
          </cell>
          <cell r="Y54">
            <v>4482.7644964439905</v>
          </cell>
          <cell r="Z54">
            <v>4184.0835321199393</v>
          </cell>
          <cell r="AA54">
            <v>61522.62802856393</v>
          </cell>
        </row>
        <row r="55">
          <cell r="A55" t="str">
            <v>Sales Freight</v>
          </cell>
          <cell r="B55" t="str">
            <v>Freight - Outwards</v>
          </cell>
          <cell r="C55">
            <v>32307.14</v>
          </cell>
          <cell r="D55">
            <v>53157.34</v>
          </cell>
          <cell r="E55">
            <v>32568.039999999997</v>
          </cell>
          <cell r="F55">
            <v>64840.100000000006</v>
          </cell>
          <cell r="G55">
            <v>38125.330000000016</v>
          </cell>
          <cell r="H55">
            <v>46580.649999999987</v>
          </cell>
          <cell r="I55">
            <v>20883.280000000021</v>
          </cell>
          <cell r="J55">
            <v>51318.479999999989</v>
          </cell>
          <cell r="K55">
            <v>38445.83</v>
          </cell>
          <cell r="L55">
            <v>46186.699999999975</v>
          </cell>
          <cell r="M55">
            <v>51399.940000000017</v>
          </cell>
          <cell r="N55">
            <v>44254.229999999967</v>
          </cell>
          <cell r="O55">
            <v>39335.479999999996</v>
          </cell>
          <cell r="P55">
            <v>30697.96</v>
          </cell>
          <cell r="Q55">
            <v>42933.760000000009</v>
          </cell>
          <cell r="R55">
            <v>37696.869999999995</v>
          </cell>
          <cell r="S55">
            <v>41932.31</v>
          </cell>
          <cell r="T55">
            <v>38245.790000000008</v>
          </cell>
          <cell r="U55">
            <v>13206.410000000013</v>
          </cell>
          <cell r="V55">
            <v>16168.459999999974</v>
          </cell>
          <cell r="W55">
            <v>36281.620000000024</v>
          </cell>
          <cell r="X55">
            <v>11156.949999999983</v>
          </cell>
          <cell r="Y55">
            <v>21000</v>
          </cell>
          <cell r="Z55">
            <v>17032.623605862507</v>
          </cell>
          <cell r="AA55">
            <v>345688.23360586248</v>
          </cell>
        </row>
        <row r="56">
          <cell r="A56" t="str">
            <v>Sales Insurance</v>
          </cell>
          <cell r="B56" t="str">
            <v>Insurance - General</v>
          </cell>
          <cell r="C56">
            <v>15</v>
          </cell>
          <cell r="D56">
            <v>15</v>
          </cell>
          <cell r="E56">
            <v>1628.3999999999999</v>
          </cell>
          <cell r="F56">
            <v>515.00000000000023</v>
          </cell>
          <cell r="G56">
            <v>675.02999999999975</v>
          </cell>
          <cell r="H56">
            <v>675.0300000000002</v>
          </cell>
          <cell r="I56">
            <v>675.02999999999975</v>
          </cell>
          <cell r="J56">
            <v>675.02999999999975</v>
          </cell>
          <cell r="K56">
            <v>675.02999999999975</v>
          </cell>
          <cell r="L56">
            <v>675.03000000000065</v>
          </cell>
          <cell r="M56">
            <v>675.02999999999975</v>
          </cell>
          <cell r="N56">
            <v>675.02999999999975</v>
          </cell>
          <cell r="O56">
            <v>721.81</v>
          </cell>
          <cell r="P56">
            <v>721.81</v>
          </cell>
          <cell r="Q56">
            <v>-571.53</v>
          </cell>
          <cell r="R56">
            <v>75.1400000000001</v>
          </cell>
          <cell r="S56">
            <v>124.19999999999982</v>
          </cell>
          <cell r="T56">
            <v>99.670000000000073</v>
          </cell>
          <cell r="U56">
            <v>99.670000000000073</v>
          </cell>
          <cell r="V56">
            <v>99.670000000000073</v>
          </cell>
          <cell r="W56">
            <v>99.670000000000073</v>
          </cell>
          <cell r="X56">
            <v>99.669999999999845</v>
          </cell>
          <cell r="Y56">
            <v>108.33333333333333</v>
          </cell>
          <cell r="Z56">
            <v>150</v>
          </cell>
          <cell r="AA56">
            <v>1828.1133333333332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11071.509999999998</v>
          </cell>
          <cell r="D58">
            <v>18849.68</v>
          </cell>
          <cell r="E58">
            <v>27278.379999999997</v>
          </cell>
          <cell r="F58">
            <v>9549.1199999999953</v>
          </cell>
          <cell r="G58">
            <v>12164.479999999996</v>
          </cell>
          <cell r="H58">
            <v>13914.830000000005</v>
          </cell>
          <cell r="I58">
            <v>1389.3800000000047</v>
          </cell>
          <cell r="J58">
            <v>11383.14</v>
          </cell>
          <cell r="K58">
            <v>11657.349999999995</v>
          </cell>
          <cell r="L58">
            <v>4886.7800000000088</v>
          </cell>
          <cell r="M58">
            <v>9912.6699999999946</v>
          </cell>
          <cell r="N58">
            <v>9473.9900000000089</v>
          </cell>
          <cell r="O58">
            <v>13439.25</v>
          </cell>
          <cell r="P58">
            <v>7160.5999999999985</v>
          </cell>
          <cell r="Q58">
            <v>6977.3700000000017</v>
          </cell>
          <cell r="R58">
            <v>8727.0799999999981</v>
          </cell>
          <cell r="S58">
            <v>6486.3300000000017</v>
          </cell>
          <cell r="T58">
            <v>10609.43</v>
          </cell>
          <cell r="U58">
            <v>5026.3199999999979</v>
          </cell>
          <cell r="V58">
            <v>12994.740000000002</v>
          </cell>
          <cell r="W58">
            <v>1475.2199999999984</v>
          </cell>
          <cell r="X58">
            <v>1304.8000000000006</v>
          </cell>
          <cell r="Y58">
            <v>7050</v>
          </cell>
          <cell r="Z58">
            <v>5808.333333333333</v>
          </cell>
          <cell r="AA58">
            <v>87059.473333333342</v>
          </cell>
        </row>
        <row r="59">
          <cell r="B59" t="str">
            <v>Total Selling Expenses</v>
          </cell>
          <cell r="C59">
            <v>304260.96999999997</v>
          </cell>
          <cell r="D59">
            <v>421975.18</v>
          </cell>
          <cell r="E59">
            <v>356143.22000000003</v>
          </cell>
          <cell r="F59">
            <v>495645.95999999996</v>
          </cell>
          <cell r="G59">
            <v>427301.73000000004</v>
          </cell>
          <cell r="H59">
            <v>386845.17</v>
          </cell>
          <cell r="I59">
            <v>276709.52999999997</v>
          </cell>
          <cell r="J59">
            <v>373361.91</v>
          </cell>
          <cell r="K59">
            <v>364906.42000000016</v>
          </cell>
          <cell r="L59">
            <v>385841.93</v>
          </cell>
          <cell r="M59">
            <v>440232.77000000019</v>
          </cell>
          <cell r="N59">
            <v>445319.7799999998</v>
          </cell>
          <cell r="O59">
            <v>408494.66</v>
          </cell>
          <cell r="P59">
            <v>385412.6</v>
          </cell>
          <cell r="Q59">
            <v>313079.20999999996</v>
          </cell>
          <cell r="R59">
            <v>321043.17000000004</v>
          </cell>
          <cell r="S59">
            <v>338854</v>
          </cell>
          <cell r="T59">
            <v>277027.40000000002</v>
          </cell>
          <cell r="U59">
            <v>174445.77</v>
          </cell>
          <cell r="V59">
            <v>245044.61999999997</v>
          </cell>
          <cell r="W59">
            <v>277644.63000000006</v>
          </cell>
          <cell r="X59">
            <v>216131.06999999983</v>
          </cell>
          <cell r="Y59">
            <v>244354.43116311071</v>
          </cell>
          <cell r="Z59">
            <v>265682.32788173755</v>
          </cell>
          <cell r="AA59">
            <v>3467213.8890448483</v>
          </cell>
        </row>
        <row r="60">
          <cell r="C60">
            <v>0.15566449557016049</v>
          </cell>
          <cell r="D60">
            <v>0.1582012978060752</v>
          </cell>
          <cell r="E60">
            <v>0.1432217766263893</v>
          </cell>
          <cell r="F60">
            <v>0.16526987889241998</v>
          </cell>
          <cell r="G60">
            <v>0.14042942599058739</v>
          </cell>
          <cell r="H60">
            <v>0.15246283402542049</v>
          </cell>
          <cell r="I60">
            <v>0.21872200462666105</v>
          </cell>
          <cell r="J60">
            <v>0.16209429111611495</v>
          </cell>
          <cell r="K60">
            <v>0.14705890092996718</v>
          </cell>
          <cell r="L60">
            <v>0.15152485495899312</v>
          </cell>
          <cell r="M60">
            <v>0.15047972420931427</v>
          </cell>
          <cell r="N60">
            <v>0.15450687070521288</v>
          </cell>
          <cell r="O60">
            <v>0.20382390621722432</v>
          </cell>
          <cell r="P60">
            <v>0.16502330550433719</v>
          </cell>
          <cell r="Q60">
            <v>0.15796239838605897</v>
          </cell>
          <cell r="R60">
            <v>0.11399140735404342</v>
          </cell>
          <cell r="S60">
            <v>0.13164092408312655</v>
          </cell>
          <cell r="T60">
            <v>0.11973422029779333</v>
          </cell>
          <cell r="U60">
            <v>0.1828541019383351</v>
          </cell>
          <cell r="V60">
            <v>0.13498084491348053</v>
          </cell>
          <cell r="W60">
            <v>0.16540800447244761</v>
          </cell>
          <cell r="X60">
            <v>0.220811785228443</v>
          </cell>
          <cell r="Y60">
            <v>0.17379404776892654</v>
          </cell>
          <cell r="Z60">
            <v>0.1925234260012591</v>
          </cell>
          <cell r="AA60">
            <v>0.15591003895507013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378151.34</v>
          </cell>
          <cell r="D62">
            <v>371083.78999999992</v>
          </cell>
          <cell r="E62">
            <v>402721.14000000007</v>
          </cell>
          <cell r="F62">
            <v>389811.04999999981</v>
          </cell>
          <cell r="G62">
            <v>379760.88</v>
          </cell>
          <cell r="H62">
            <v>376965.52000000014</v>
          </cell>
          <cell r="I62">
            <v>361701.05999999988</v>
          </cell>
          <cell r="J62">
            <v>403141.7</v>
          </cell>
          <cell r="K62">
            <v>419670.13000000006</v>
          </cell>
          <cell r="L62">
            <v>349385.77999999974</v>
          </cell>
          <cell r="M62">
            <v>311984.83000000031</v>
          </cell>
          <cell r="N62">
            <v>408826.40000000014</v>
          </cell>
          <cell r="O62">
            <v>343500.82</v>
          </cell>
          <cell r="P62">
            <v>241948.20999999973</v>
          </cell>
          <cell r="Q62">
            <v>228406.03999999998</v>
          </cell>
          <cell r="R62">
            <v>216307.34000000003</v>
          </cell>
          <cell r="S62">
            <v>208141.33000000019</v>
          </cell>
          <cell r="T62">
            <v>220632.2199999998</v>
          </cell>
          <cell r="U62">
            <v>176312.25999999986</v>
          </cell>
          <cell r="V62">
            <v>157551.44000000015</v>
          </cell>
          <cell r="W62">
            <v>167827.93</v>
          </cell>
          <cell r="X62">
            <v>250426.97999999978</v>
          </cell>
          <cell r="Y62">
            <v>201102.94963281802</v>
          </cell>
          <cell r="Z62">
            <v>194002.94963281802</v>
          </cell>
          <cell r="AA62">
            <v>2606160.4692656356</v>
          </cell>
        </row>
        <row r="63">
          <cell r="A63" t="str">
            <v>Admin Telephone</v>
          </cell>
          <cell r="B63" t="str">
            <v>Telephone</v>
          </cell>
          <cell r="C63">
            <v>4525.8200000000006</v>
          </cell>
          <cell r="D63">
            <v>7549.1800000000012</v>
          </cell>
          <cell r="E63">
            <v>8667.119999999999</v>
          </cell>
          <cell r="F63">
            <v>9058.32</v>
          </cell>
          <cell r="G63">
            <v>5717.58</v>
          </cell>
          <cell r="H63">
            <v>5260.8799999999992</v>
          </cell>
          <cell r="I63">
            <v>11433.3</v>
          </cell>
          <cell r="J63">
            <v>6162.9600000000019</v>
          </cell>
          <cell r="K63">
            <v>10450.399999999996</v>
          </cell>
          <cell r="L63">
            <v>5159.6600000000026</v>
          </cell>
          <cell r="M63">
            <v>3105.4699999999966</v>
          </cell>
          <cell r="N63">
            <v>5498.2000000000016</v>
          </cell>
          <cell r="O63">
            <v>5158.3899999999994</v>
          </cell>
          <cell r="P63">
            <v>5695.6500000000005</v>
          </cell>
          <cell r="Q63">
            <v>7291.57</v>
          </cell>
          <cell r="R63">
            <v>5037.2000000000007</v>
          </cell>
          <cell r="S63">
            <v>8153.23</v>
          </cell>
          <cell r="T63">
            <v>2404.8900000000017</v>
          </cell>
          <cell r="U63">
            <v>1317.969999999998</v>
          </cell>
          <cell r="V63">
            <v>3909.130000000001</v>
          </cell>
          <cell r="W63">
            <v>4229.91</v>
          </cell>
          <cell r="X63">
            <v>3896.58</v>
          </cell>
          <cell r="Y63">
            <v>5029</v>
          </cell>
          <cell r="Z63">
            <v>5332.9249677062271</v>
          </cell>
          <cell r="AA63">
            <v>57456.444967706229</v>
          </cell>
        </row>
        <row r="64">
          <cell r="A64" t="str">
            <v>Admin Other</v>
          </cell>
          <cell r="B64" t="str">
            <v>Other Admin Expenses</v>
          </cell>
          <cell r="C64">
            <v>47945.369999999995</v>
          </cell>
          <cell r="D64">
            <v>65704.22</v>
          </cell>
          <cell r="E64">
            <v>56923.37</v>
          </cell>
          <cell r="F64">
            <v>68130.880000000005</v>
          </cell>
          <cell r="G64">
            <v>67479.13999999997</v>
          </cell>
          <cell r="H64">
            <v>63262.969999999987</v>
          </cell>
          <cell r="I64">
            <v>47081.370000000054</v>
          </cell>
          <cell r="J64">
            <v>61691.539999999935</v>
          </cell>
          <cell r="K64">
            <v>70794.610000000044</v>
          </cell>
          <cell r="L64">
            <v>68524.119999999966</v>
          </cell>
          <cell r="M64">
            <v>75672.909999999974</v>
          </cell>
          <cell r="N64">
            <v>300989.96999999991</v>
          </cell>
          <cell r="O64">
            <v>52812.599999999991</v>
          </cell>
          <cell r="P64">
            <v>105842.22</v>
          </cell>
          <cell r="Q64">
            <v>51277.57999999998</v>
          </cell>
          <cell r="R64">
            <v>52208.220000000023</v>
          </cell>
          <cell r="S64">
            <v>59735.45</v>
          </cell>
          <cell r="T64">
            <v>65713.940000000017</v>
          </cell>
          <cell r="U64">
            <v>52390.609999999913</v>
          </cell>
          <cell r="V64">
            <v>74568.390000000101</v>
          </cell>
          <cell r="W64">
            <v>24889.369999999988</v>
          </cell>
          <cell r="X64">
            <v>57738.860000000015</v>
          </cell>
          <cell r="Y64">
            <v>61515.798979665589</v>
          </cell>
          <cell r="Z64">
            <v>62328.276801500331</v>
          </cell>
          <cell r="AA64">
            <v>721021.31578116596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-8103.39</v>
          </cell>
          <cell r="D65">
            <v>-5026.26</v>
          </cell>
          <cell r="E65">
            <v>-13044.529999999999</v>
          </cell>
          <cell r="F65">
            <v>-4611.3499999999985</v>
          </cell>
          <cell r="G65">
            <v>-14515.240000000005</v>
          </cell>
          <cell r="H65">
            <v>-12089.549999999996</v>
          </cell>
          <cell r="I65">
            <v>-5197.1800000000039</v>
          </cell>
          <cell r="J65">
            <v>-10648.999999999996</v>
          </cell>
          <cell r="K65">
            <v>-3309.9500000000044</v>
          </cell>
          <cell r="L65">
            <v>-4268.4599999999991</v>
          </cell>
          <cell r="M65">
            <v>-16687.090000000004</v>
          </cell>
          <cell r="N65">
            <v>141585.29999999999</v>
          </cell>
          <cell r="O65">
            <v>-9549.3000000000011</v>
          </cell>
          <cell r="P65">
            <v>-214190.59999999998</v>
          </cell>
          <cell r="Q65">
            <v>-10548.01</v>
          </cell>
          <cell r="R65">
            <v>-2658.6400000000322</v>
          </cell>
          <cell r="S65">
            <v>-5823.4000000000024</v>
          </cell>
          <cell r="T65">
            <v>-12119.210000000001</v>
          </cell>
          <cell r="U65">
            <v>-1892.699999999998</v>
          </cell>
          <cell r="V65">
            <v>-7472.98</v>
          </cell>
          <cell r="W65">
            <v>-2272.8999999999955</v>
          </cell>
          <cell r="X65">
            <v>-2638.9599999999627</v>
          </cell>
          <cell r="Y65">
            <v>-2273</v>
          </cell>
          <cell r="Z65">
            <v>-4020.9915049534429</v>
          </cell>
          <cell r="AA65">
            <v>-275460.69150495343</v>
          </cell>
        </row>
        <row r="66">
          <cell r="B66" t="str">
            <v>Total Administrative expenses</v>
          </cell>
          <cell r="C66">
            <v>422519.14</v>
          </cell>
          <cell r="D66">
            <v>439310.92999999993</v>
          </cell>
          <cell r="E66">
            <v>455267.10000000009</v>
          </cell>
          <cell r="F66">
            <v>462388.89999999985</v>
          </cell>
          <cell r="G66">
            <v>438442.36</v>
          </cell>
          <cell r="H66">
            <v>433399.82000000012</v>
          </cell>
          <cell r="I66">
            <v>415018.54999999993</v>
          </cell>
          <cell r="J66">
            <v>460347.19999999995</v>
          </cell>
          <cell r="K66">
            <v>497605.19000000012</v>
          </cell>
          <cell r="L66">
            <v>418801.09999999969</v>
          </cell>
          <cell r="M66">
            <v>374076.12000000023</v>
          </cell>
          <cell r="N66">
            <v>856899.87000000011</v>
          </cell>
          <cell r="O66">
            <v>391922.51</v>
          </cell>
          <cell r="P66">
            <v>139295.47999999975</v>
          </cell>
          <cell r="Q66">
            <v>276427.17999999993</v>
          </cell>
          <cell r="R66">
            <v>270894.12000000005</v>
          </cell>
          <cell r="S66">
            <v>270206.61000000016</v>
          </cell>
          <cell r="T66">
            <v>276631.83999999979</v>
          </cell>
          <cell r="U66">
            <v>228128.13999999978</v>
          </cell>
          <cell r="V66">
            <v>228555.98000000024</v>
          </cell>
          <cell r="W66">
            <v>194674.31</v>
          </cell>
          <cell r="X66">
            <v>309423.45999999985</v>
          </cell>
          <cell r="Y66">
            <v>265374.74861248361</v>
          </cell>
          <cell r="Z66">
            <v>257643.15989707113</v>
          </cell>
          <cell r="AA66">
            <v>3109177.5385095542</v>
          </cell>
        </row>
        <row r="67">
          <cell r="C67">
            <v>0.21616715675637932</v>
          </cell>
          <cell r="D67">
            <v>0.16470058562779413</v>
          </cell>
          <cell r="E67">
            <v>0.18308410560657043</v>
          </cell>
          <cell r="F67">
            <v>0.15418053141036248</v>
          </cell>
          <cell r="G67">
            <v>0.14409070832631188</v>
          </cell>
          <cell r="H67">
            <v>0.17081088235716407</v>
          </cell>
          <cell r="I67">
            <v>0.32804684830786335</v>
          </cell>
          <cell r="J67">
            <v>0.19985877255472684</v>
          </cell>
          <cell r="K67">
            <v>0.20053709205348452</v>
          </cell>
          <cell r="L67">
            <v>0.16446832498004227</v>
          </cell>
          <cell r="M67">
            <v>0.12786615446844257</v>
          </cell>
          <cell r="N67">
            <v>0.29730751555972612</v>
          </cell>
          <cell r="O67">
            <v>0.19555500902425302</v>
          </cell>
          <cell r="P67">
            <v>5.9642576686421908E-2</v>
          </cell>
          <cell r="Q67">
            <v>0.13946981766018518</v>
          </cell>
          <cell r="R67">
            <v>9.6185201456661179E-2</v>
          </cell>
          <cell r="S67">
            <v>0.10497219402388346</v>
          </cell>
          <cell r="T67">
            <v>0.11956325501356144</v>
          </cell>
          <cell r="U67">
            <v>0.23912397627390303</v>
          </cell>
          <cell r="V67">
            <v>0.12589821107041074</v>
          </cell>
          <cell r="W67">
            <v>0.11597807290258286</v>
          </cell>
          <cell r="X67">
            <v>0.31612459325797876</v>
          </cell>
          <cell r="Y67">
            <v>0.18874448692210782</v>
          </cell>
          <cell r="Z67">
            <v>0.18669794195439937</v>
          </cell>
          <cell r="AA67">
            <v>0.13981023572814358</v>
          </cell>
        </row>
        <row r="69">
          <cell r="B69" t="str">
            <v>EBITDA</v>
          </cell>
          <cell r="C69">
            <v>125647.23000000021</v>
          </cell>
          <cell r="D69">
            <v>223926.45000000019</v>
          </cell>
          <cell r="E69">
            <v>241636.06999999913</v>
          </cell>
          <cell r="F69">
            <v>317307.62999999995</v>
          </cell>
          <cell r="G69">
            <v>441354.28999999969</v>
          </cell>
          <cell r="H69">
            <v>-90279.699999998556</v>
          </cell>
          <cell r="I69">
            <v>-152928.95000000246</v>
          </cell>
          <cell r="J69">
            <v>-74199.249999995867</v>
          </cell>
          <cell r="K69">
            <v>308834.15999999648</v>
          </cell>
          <cell r="L69">
            <v>70619.960000002873</v>
          </cell>
          <cell r="M69">
            <v>258620.59999999765</v>
          </cell>
          <cell r="N69">
            <v>-182469.85000000009</v>
          </cell>
          <cell r="O69">
            <v>-62281.179999999877</v>
          </cell>
          <cell r="P69">
            <v>280052.78000000119</v>
          </cell>
          <cell r="Q69">
            <v>151021.17999999993</v>
          </cell>
          <cell r="R69">
            <v>302083.2899999994</v>
          </cell>
          <cell r="S69">
            <v>451739.60000000027</v>
          </cell>
          <cell r="T69">
            <v>172501.61999999912</v>
          </cell>
          <cell r="U69">
            <v>-124057.98000000001</v>
          </cell>
          <cell r="V69">
            <v>109870.75000000218</v>
          </cell>
          <cell r="W69">
            <v>-15436.980000003881</v>
          </cell>
          <cell r="X69">
            <v>-345709.12999999512</v>
          </cell>
          <cell r="Y69">
            <v>-129940.88950294722</v>
          </cell>
          <cell r="Z69">
            <v>-153626.28760127747</v>
          </cell>
          <cell r="AA69">
            <v>636216.77289577574</v>
          </cell>
        </row>
        <row r="70">
          <cell r="C70">
            <v>6.4283015589340853E-2</v>
          </cell>
          <cell r="D70">
            <v>8.39515134589367E-2</v>
          </cell>
          <cell r="E70">
            <v>9.7173118282073256E-2</v>
          </cell>
          <cell r="F70">
            <v>0.10580413806205705</v>
          </cell>
          <cell r="G70">
            <v>0.14504769171700568</v>
          </cell>
          <cell r="H70">
            <v>-3.5580898985929005E-2</v>
          </cell>
          <cell r="I70">
            <v>-0.12088100655387965</v>
          </cell>
          <cell r="J70">
            <v>-3.2213448956527793E-2</v>
          </cell>
          <cell r="K70">
            <v>0.12446153219016837</v>
          </cell>
          <cell r="L70">
            <v>2.7733323841217388E-2</v>
          </cell>
          <cell r="M70">
            <v>8.8401316791675927E-2</v>
          </cell>
          <cell r="N70">
            <v>-6.3309214608768594E-2</v>
          </cell>
          <cell r="O70">
            <v>-3.1076032649773298E-2</v>
          </cell>
          <cell r="P70">
            <v>0.1199110653654788</v>
          </cell>
          <cell r="Q70">
            <v>7.6196908123962348E-2</v>
          </cell>
          <cell r="R70">
            <v>0.10725940491192994</v>
          </cell>
          <cell r="S70">
            <v>0.17549569545863999</v>
          </cell>
          <cell r="T70">
            <v>7.4557054539753559E-2</v>
          </cell>
          <cell r="U70">
            <v>-0.13003760722420463</v>
          </cell>
          <cell r="V70">
            <v>6.0521413064600592E-2</v>
          </cell>
          <cell r="W70">
            <v>-9.1966484526703283E-3</v>
          </cell>
          <cell r="X70">
            <v>-0.35319609607758318</v>
          </cell>
          <cell r="Y70">
            <v>-9.241884032926545E-2</v>
          </cell>
          <cell r="Z70">
            <v>-0.1113233968125199</v>
          </cell>
          <cell r="AA70">
            <v>2.8608728800799503E-2</v>
          </cell>
        </row>
        <row r="72">
          <cell r="A72" t="str">
            <v>Depreciation</v>
          </cell>
          <cell r="B72" t="str">
            <v>Depreciation</v>
          </cell>
          <cell r="C72">
            <v>25568.28</v>
          </cell>
          <cell r="D72">
            <v>34952.19</v>
          </cell>
          <cell r="E72">
            <v>35326.449999999997</v>
          </cell>
          <cell r="F72">
            <v>34921.400000000009</v>
          </cell>
          <cell r="G72">
            <v>43814.080000000002</v>
          </cell>
          <cell r="H72">
            <v>37148.51999999999</v>
          </cell>
          <cell r="I72">
            <v>37148.519999999997</v>
          </cell>
          <cell r="J72">
            <v>37743.000000000007</v>
          </cell>
          <cell r="K72">
            <v>37445.759999999995</v>
          </cell>
          <cell r="L72">
            <v>37445.760000000024</v>
          </cell>
          <cell r="M72">
            <v>54440.64999999998</v>
          </cell>
          <cell r="N72">
            <v>47454.000000000015</v>
          </cell>
          <cell r="O72">
            <v>31891.069999999992</v>
          </cell>
          <cell r="P72">
            <v>32532.22</v>
          </cell>
          <cell r="Q72">
            <v>25690.569999999992</v>
          </cell>
          <cell r="R72">
            <v>25793.650000000009</v>
          </cell>
          <cell r="S72">
            <v>25915.659999999993</v>
          </cell>
          <cell r="T72">
            <v>26511.360000000008</v>
          </cell>
          <cell r="U72">
            <v>26778.519999999986</v>
          </cell>
          <cell r="V72">
            <v>26805.839999999986</v>
          </cell>
          <cell r="W72">
            <v>26907.79000000003</v>
          </cell>
          <cell r="X72">
            <v>26907.789999999986</v>
          </cell>
          <cell r="Y72">
            <v>29375.442959331118</v>
          </cell>
          <cell r="Z72">
            <v>25420.54519607843</v>
          </cell>
          <cell r="AA72">
            <v>330530.45815540955</v>
          </cell>
        </row>
        <row r="74">
          <cell r="B74" t="str">
            <v>EBIT</v>
          </cell>
          <cell r="C74">
            <v>100078.95000000022</v>
          </cell>
          <cell r="D74">
            <v>188974.26000000018</v>
          </cell>
          <cell r="E74">
            <v>206309.61999999912</v>
          </cell>
          <cell r="F74">
            <v>282386.22999999992</v>
          </cell>
          <cell r="G74">
            <v>397540.20999999967</v>
          </cell>
          <cell r="H74">
            <v>-127428.21999999855</v>
          </cell>
          <cell r="I74">
            <v>-190077.47000000245</v>
          </cell>
          <cell r="J74">
            <v>-111942.24999999587</v>
          </cell>
          <cell r="K74">
            <v>271388.39999999647</v>
          </cell>
          <cell r="L74">
            <v>33174.200000002849</v>
          </cell>
          <cell r="M74">
            <v>204179.94999999768</v>
          </cell>
          <cell r="N74">
            <v>-229923.85000000009</v>
          </cell>
          <cell r="O74">
            <v>-94172.249999999869</v>
          </cell>
          <cell r="P74">
            <v>247520.56000000119</v>
          </cell>
          <cell r="Q74">
            <v>125330.60999999994</v>
          </cell>
          <cell r="R74">
            <v>276289.63999999937</v>
          </cell>
          <cell r="S74">
            <v>425823.94000000029</v>
          </cell>
          <cell r="T74">
            <v>145990.25999999911</v>
          </cell>
          <cell r="U74">
            <v>-150836.5</v>
          </cell>
          <cell r="V74">
            <v>83064.910000002201</v>
          </cell>
          <cell r="W74">
            <v>-42344.770000003911</v>
          </cell>
          <cell r="X74">
            <v>-372616.91999999509</v>
          </cell>
          <cell r="Y74">
            <v>-159316.33246227834</v>
          </cell>
          <cell r="Z74">
            <v>-179046.83279735589</v>
          </cell>
          <cell r="AA74">
            <v>305686.31474036619</v>
          </cell>
        </row>
        <row r="75">
          <cell r="C75">
            <v>5.1201898386576981E-2</v>
          </cell>
          <cell r="D75">
            <v>7.0847705270112596E-2</v>
          </cell>
          <cell r="E75">
            <v>8.2966707358671968E-2</v>
          </cell>
          <cell r="F75">
            <v>9.415982737554654E-2</v>
          </cell>
          <cell r="G75">
            <v>0.13064853142176025</v>
          </cell>
          <cell r="H75">
            <v>-5.0221817571134586E-2</v>
          </cell>
          <cell r="I75">
            <v>-0.15024464561363163</v>
          </cell>
          <cell r="J75">
            <v>-4.8599493343314669E-2</v>
          </cell>
          <cell r="K75">
            <v>0.1093707253194991</v>
          </cell>
          <cell r="L75">
            <v>1.3027914937552435E-2</v>
          </cell>
          <cell r="M75">
            <v>6.9792493105570522E-2</v>
          </cell>
          <cell r="N75">
            <v>-7.9773718032454768E-2</v>
          </cell>
          <cell r="O75">
            <v>-4.6988511067109121E-2</v>
          </cell>
          <cell r="P75">
            <v>0.10598164406530775</v>
          </cell>
          <cell r="Q75">
            <v>6.3234871925183983E-2</v>
          </cell>
          <cell r="R75">
            <v>9.8100965365318107E-2</v>
          </cell>
          <cell r="S75">
            <v>0.16542775637388926</v>
          </cell>
          <cell r="T75">
            <v>6.3098559753194158E-2</v>
          </cell>
          <cell r="U75">
            <v>-0.15810685892252752</v>
          </cell>
          <cell r="V75">
            <v>4.5755633135151123E-2</v>
          </cell>
          <cell r="W75">
            <v>-2.5227082207732274E-2</v>
          </cell>
          <cell r="X75">
            <v>-0.38068662368405848</v>
          </cell>
          <cell r="Y75">
            <v>-0.11331175850802158</v>
          </cell>
          <cell r="Z75">
            <v>-0.12974408173721441</v>
          </cell>
          <cell r="AA75">
            <v>1.3745781703802425E-2</v>
          </cell>
        </row>
        <row r="77">
          <cell r="A77" t="str">
            <v>Interest</v>
          </cell>
          <cell r="B77" t="str">
            <v>Interest expense</v>
          </cell>
          <cell r="C77">
            <v>-4152.9399999999996</v>
          </cell>
          <cell r="D77">
            <v>7482.6799999999985</v>
          </cell>
          <cell r="E77">
            <v>5198.7900000000036</v>
          </cell>
          <cell r="F77">
            <v>8184.2</v>
          </cell>
          <cell r="G77">
            <v>3579.9000000000015</v>
          </cell>
          <cell r="H77">
            <v>8898</v>
          </cell>
          <cell r="I77">
            <v>10185.380000000001</v>
          </cell>
          <cell r="J77">
            <v>10876.239999999998</v>
          </cell>
          <cell r="K77">
            <v>23973.869999999995</v>
          </cell>
          <cell r="L77">
            <v>15658.630000000019</v>
          </cell>
          <cell r="M77">
            <v>21759.48</v>
          </cell>
          <cell r="N77">
            <v>13076.87999999999</v>
          </cell>
          <cell r="O77">
            <v>13523.810000000001</v>
          </cell>
          <cell r="P77">
            <v>10428.700000000001</v>
          </cell>
          <cell r="Q77">
            <v>7311.1699999999992</v>
          </cell>
          <cell r="R77">
            <v>3084.5300000000016</v>
          </cell>
          <cell r="S77">
            <v>-157.33000000000175</v>
          </cell>
          <cell r="T77">
            <v>-978.75</v>
          </cell>
          <cell r="U77">
            <v>-538.52000000001135</v>
          </cell>
          <cell r="V77">
            <v>-258.17999999999302</v>
          </cell>
          <cell r="W77">
            <v>-341.33000000000175</v>
          </cell>
          <cell r="X77">
            <v>213.02999999999884</v>
          </cell>
          <cell r="Y77">
            <v>-416.66666666666669</v>
          </cell>
          <cell r="Z77">
            <v>-416.66666666666669</v>
          </cell>
          <cell r="AA77">
            <v>31453.796666666654</v>
          </cell>
        </row>
        <row r="79">
          <cell r="B79" t="str">
            <v>Profit Before Tax</v>
          </cell>
          <cell r="C79">
            <v>104231.89000000022</v>
          </cell>
          <cell r="D79">
            <v>181491.58000000019</v>
          </cell>
          <cell r="E79">
            <v>201110.82999999911</v>
          </cell>
          <cell r="F79">
            <v>274202.02999999991</v>
          </cell>
          <cell r="G79">
            <v>393960.30999999965</v>
          </cell>
          <cell r="H79">
            <v>-136326.21999999855</v>
          </cell>
          <cell r="I79">
            <v>-200262.85000000245</v>
          </cell>
          <cell r="J79">
            <v>-122818.48999999586</v>
          </cell>
          <cell r="K79">
            <v>247414.52999999648</v>
          </cell>
          <cell r="L79">
            <v>17515.57000000283</v>
          </cell>
          <cell r="M79">
            <v>182420.46999999767</v>
          </cell>
          <cell r="N79">
            <v>-243000.7300000001</v>
          </cell>
          <cell r="O79">
            <v>-107696.05999999987</v>
          </cell>
          <cell r="P79">
            <v>237091.86000000118</v>
          </cell>
          <cell r="Q79">
            <v>118019.43999999994</v>
          </cell>
          <cell r="R79">
            <v>273205.10999999935</v>
          </cell>
          <cell r="S79">
            <v>425981.27000000031</v>
          </cell>
          <cell r="T79">
            <v>146969.00999999911</v>
          </cell>
          <cell r="U79">
            <v>-150297.97999999998</v>
          </cell>
          <cell r="V79">
            <v>83323.090000002194</v>
          </cell>
          <cell r="W79">
            <v>-42003.44000000391</v>
          </cell>
          <cell r="X79">
            <v>-372829.94999999506</v>
          </cell>
          <cell r="Y79">
            <v>-158899.66579561168</v>
          </cell>
          <cell r="Z79">
            <v>-178630.16613068923</v>
          </cell>
          <cell r="AA79">
            <v>274232.51807369955</v>
          </cell>
        </row>
        <row r="80">
          <cell r="C80">
            <v>5.3326605049522094E-2</v>
          </cell>
          <cell r="D80">
            <v>6.8042398837000681E-2</v>
          </cell>
          <cell r="E80">
            <v>8.087603175881776E-2</v>
          </cell>
          <cell r="F80">
            <v>9.1430859822111119E-2</v>
          </cell>
          <cell r="G80">
            <v>0.12947202482979372</v>
          </cell>
          <cell r="H80">
            <v>-5.3728683889662468E-2</v>
          </cell>
          <cell r="I80">
            <v>-0.15829556721175764</v>
          </cell>
          <cell r="J80">
            <v>-5.3321390156004352E-2</v>
          </cell>
          <cell r="K80">
            <v>9.9709149693512814E-2</v>
          </cell>
          <cell r="L80">
            <v>6.878579017512482E-3</v>
          </cell>
          <cell r="M80">
            <v>6.2354699346287019E-2</v>
          </cell>
          <cell r="N80">
            <v>-8.4310834725065162E-2</v>
          </cell>
          <cell r="O80">
            <v>-5.3736398006780643E-2</v>
          </cell>
          <cell r="P80">
            <v>0.10151635531731901</v>
          </cell>
          <cell r="Q80">
            <v>5.9546061198313287E-2</v>
          </cell>
          <cell r="R80">
            <v>9.7005754662888993E-2</v>
          </cell>
          <cell r="S80">
            <v>0.16548887728905037</v>
          </cell>
          <cell r="T80">
            <v>6.3521586024662124E-2</v>
          </cell>
          <cell r="U80">
            <v>-0.15754238211706623</v>
          </cell>
          <cell r="V80">
            <v>4.5897849497786476E-2</v>
          </cell>
          <cell r="W80">
            <v>-2.5023733365125159E-2</v>
          </cell>
          <cell r="X80">
            <v>-0.38090426723992116</v>
          </cell>
          <cell r="Y80">
            <v>-0.11301540952746209</v>
          </cell>
          <cell r="Z80">
            <v>-0.12944214937006465</v>
          </cell>
          <cell r="AA80">
            <v>1.2331400353093254E-2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278364.40999999997</v>
          </cell>
          <cell r="O82">
            <v>0</v>
          </cell>
          <cell r="P82">
            <v>339587</v>
          </cell>
          <cell r="Q82">
            <v>0</v>
          </cell>
          <cell r="R82">
            <v>63312</v>
          </cell>
          <cell r="S82">
            <v>139275</v>
          </cell>
          <cell r="T82">
            <v>49008</v>
          </cell>
          <cell r="U82">
            <v>-47600</v>
          </cell>
          <cell r="V82">
            <v>21870</v>
          </cell>
          <cell r="W82">
            <v>-12601.032000001172</v>
          </cell>
          <cell r="X82">
            <v>-119295</v>
          </cell>
          <cell r="Y82">
            <v>-50847.893054595741</v>
          </cell>
          <cell r="Z82">
            <v>-57161.653161820555</v>
          </cell>
          <cell r="AA82">
            <v>325546.42178358254</v>
          </cell>
        </row>
        <row r="84">
          <cell r="B84" t="str">
            <v>PAT</v>
          </cell>
          <cell r="C84">
            <v>104231.89000000022</v>
          </cell>
          <cell r="D84">
            <v>181491.58000000019</v>
          </cell>
          <cell r="E84">
            <v>201110.82999999911</v>
          </cell>
          <cell r="F84">
            <v>274202.02999999991</v>
          </cell>
          <cell r="G84">
            <v>393960.30999999965</v>
          </cell>
          <cell r="H84">
            <v>-136326.21999999855</v>
          </cell>
          <cell r="I84">
            <v>-200262.85000000245</v>
          </cell>
          <cell r="J84">
            <v>-122818.48999999586</v>
          </cell>
          <cell r="K84">
            <v>247414.52999999648</v>
          </cell>
          <cell r="L84">
            <v>17515.57000000283</v>
          </cell>
          <cell r="M84">
            <v>182420.46999999767</v>
          </cell>
          <cell r="N84">
            <v>-521365.14000000007</v>
          </cell>
          <cell r="O84">
            <v>-107696.05999999987</v>
          </cell>
          <cell r="P84">
            <v>-102495.13999999882</v>
          </cell>
          <cell r="Q84">
            <v>118019.43999999994</v>
          </cell>
          <cell r="R84">
            <v>209893.10999999935</v>
          </cell>
          <cell r="S84">
            <v>286706.27000000031</v>
          </cell>
          <cell r="T84">
            <v>97961.009999999107</v>
          </cell>
          <cell r="U84">
            <v>-102697.97999999998</v>
          </cell>
          <cell r="V84">
            <v>61453.090000002194</v>
          </cell>
          <cell r="W84">
            <v>-29402.408000002739</v>
          </cell>
          <cell r="X84">
            <v>-253534.94999999506</v>
          </cell>
          <cell r="Y84">
            <v>-108051.77274101594</v>
          </cell>
          <cell r="Z84">
            <v>-121468.51296886869</v>
          </cell>
          <cell r="AA84">
            <v>-51313.903709882987</v>
          </cell>
        </row>
        <row r="85">
          <cell r="C85">
            <v>5.3326605049522094E-2</v>
          </cell>
          <cell r="D85">
            <v>6.8042398837000681E-2</v>
          </cell>
          <cell r="E85">
            <v>8.087603175881776E-2</v>
          </cell>
          <cell r="F85">
            <v>9.1430859822111119E-2</v>
          </cell>
          <cell r="G85">
            <v>0.12947202482979372</v>
          </cell>
          <cell r="H85">
            <v>-5.3728683889662468E-2</v>
          </cell>
          <cell r="I85">
            <v>-0.15829556721175764</v>
          </cell>
          <cell r="J85">
            <v>-5.3321390156004352E-2</v>
          </cell>
          <cell r="K85">
            <v>9.9709149693512814E-2</v>
          </cell>
          <cell r="L85">
            <v>6.878579017512482E-3</v>
          </cell>
          <cell r="M85">
            <v>6.2354699346287019E-2</v>
          </cell>
          <cell r="N85">
            <v>-0.18089135020273581</v>
          </cell>
          <cell r="O85">
            <v>-5.3736398006780643E-2</v>
          </cell>
          <cell r="P85">
            <v>-4.3885661239226791E-2</v>
          </cell>
          <cell r="Q85">
            <v>5.9546061198313287E-2</v>
          </cell>
          <cell r="R85">
            <v>7.4525837141518905E-2</v>
          </cell>
          <cell r="S85">
            <v>0.11138212422821164</v>
          </cell>
          <cell r="T85">
            <v>4.2339801593395558E-2</v>
          </cell>
          <cell r="U85">
            <v>-0.10764804961324713</v>
          </cell>
          <cell r="V85">
            <v>3.3850937069111978E-2</v>
          </cell>
          <cell r="W85">
            <v>-1.7516613355587612E-2</v>
          </cell>
          <cell r="X85">
            <v>-0.25902571493910148</v>
          </cell>
          <cell r="Y85">
            <v>-7.6850478478674211E-2</v>
          </cell>
          <cell r="Z85">
            <v>-8.8020661571643982E-2</v>
          </cell>
          <cell r="AA85">
            <v>-2.3074298218586451E-3</v>
          </cell>
        </row>
      </sheetData>
      <sheetData sheetId="39" refreshError="1">
        <row r="9">
          <cell r="A9" t="str">
            <v>Sales - External</v>
          </cell>
          <cell r="B9" t="str">
            <v>External Sales</v>
          </cell>
          <cell r="C9">
            <v>589614.14999999991</v>
          </cell>
          <cell r="D9">
            <v>743072.88000000012</v>
          </cell>
          <cell r="E9">
            <v>671817.7899999998</v>
          </cell>
          <cell r="F9">
            <v>849996.56999999983</v>
          </cell>
          <cell r="G9">
            <v>914339.40000000037</v>
          </cell>
          <cell r="H9">
            <v>480894.11000000034</v>
          </cell>
          <cell r="I9">
            <v>225918.89999999944</v>
          </cell>
          <cell r="J9">
            <v>500416.90000000037</v>
          </cell>
          <cell r="K9">
            <v>751206.36000000127</v>
          </cell>
          <cell r="L9">
            <v>908409.30999999866</v>
          </cell>
          <cell r="M9">
            <v>897162.25</v>
          </cell>
          <cell r="N9">
            <v>874411.15999999922</v>
          </cell>
          <cell r="O9">
            <v>738903.69</v>
          </cell>
          <cell r="P9">
            <v>727195.25000000023</v>
          </cell>
          <cell r="Q9">
            <v>590995.52</v>
          </cell>
          <cell r="R9">
            <v>1172471.1199999999</v>
          </cell>
          <cell r="S9">
            <v>833510.10000000056</v>
          </cell>
          <cell r="T9">
            <v>673786.1799999997</v>
          </cell>
          <cell r="U9">
            <v>220181.72000000067</v>
          </cell>
          <cell r="V9">
            <v>609063.88999999873</v>
          </cell>
          <cell r="W9">
            <v>548926.99999999907</v>
          </cell>
          <cell r="X9">
            <v>309590.16000000108</v>
          </cell>
          <cell r="Y9">
            <v>500000</v>
          </cell>
          <cell r="Z9">
            <v>540000</v>
          </cell>
          <cell r="AA9">
            <v>7464624.6299999999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851</v>
          </cell>
          <cell r="R11">
            <v>11737</v>
          </cell>
          <cell r="S11">
            <v>19217</v>
          </cell>
          <cell r="T11">
            <v>8396</v>
          </cell>
          <cell r="U11">
            <v>0</v>
          </cell>
          <cell r="V11">
            <v>2420</v>
          </cell>
          <cell r="W11">
            <v>2262</v>
          </cell>
          <cell r="X11">
            <v>47376</v>
          </cell>
          <cell r="Y11">
            <v>0</v>
          </cell>
          <cell r="Z11">
            <v>0</v>
          </cell>
          <cell r="AA11">
            <v>92259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50028</v>
          </cell>
          <cell r="S13">
            <v>29563</v>
          </cell>
          <cell r="T13">
            <v>16007</v>
          </cell>
          <cell r="U13">
            <v>28442</v>
          </cell>
          <cell r="V13">
            <v>21877</v>
          </cell>
          <cell r="W13">
            <v>24074</v>
          </cell>
          <cell r="X13">
            <v>638</v>
          </cell>
          <cell r="Y13">
            <v>0</v>
          </cell>
          <cell r="Z13">
            <v>0</v>
          </cell>
          <cell r="AA13">
            <v>170629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851</v>
          </cell>
          <cell r="R15">
            <v>61765</v>
          </cell>
          <cell r="S15">
            <v>48780</v>
          </cell>
          <cell r="T15">
            <v>24403</v>
          </cell>
          <cell r="U15">
            <v>28442</v>
          </cell>
          <cell r="V15">
            <v>24297</v>
          </cell>
          <cell r="W15">
            <v>26336</v>
          </cell>
          <cell r="X15">
            <v>48014</v>
          </cell>
          <cell r="Y15">
            <v>0</v>
          </cell>
          <cell r="Z15">
            <v>0</v>
          </cell>
          <cell r="AA15">
            <v>262888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1411</v>
          </cell>
          <cell r="E17">
            <v>3910</v>
          </cell>
          <cell r="F17">
            <v>13650</v>
          </cell>
          <cell r="G17">
            <v>7500</v>
          </cell>
          <cell r="H17">
            <v>3650</v>
          </cell>
          <cell r="I17">
            <v>0</v>
          </cell>
          <cell r="J17">
            <v>6450</v>
          </cell>
          <cell r="K17">
            <v>1200</v>
          </cell>
          <cell r="L17">
            <v>7600</v>
          </cell>
          <cell r="M17">
            <v>2550</v>
          </cell>
          <cell r="N17">
            <v>0</v>
          </cell>
          <cell r="O17">
            <v>10110</v>
          </cell>
          <cell r="P17">
            <v>4630</v>
          </cell>
          <cell r="Q17">
            <v>3750</v>
          </cell>
          <cell r="R17">
            <v>500</v>
          </cell>
          <cell r="S17">
            <v>3420</v>
          </cell>
          <cell r="T17">
            <v>7485.880000000001</v>
          </cell>
          <cell r="U17">
            <v>550</v>
          </cell>
          <cell r="V17">
            <v>1170</v>
          </cell>
          <cell r="W17">
            <v>3359.9999999999964</v>
          </cell>
          <cell r="X17">
            <v>2170</v>
          </cell>
          <cell r="Y17">
            <v>0</v>
          </cell>
          <cell r="Z17">
            <v>0</v>
          </cell>
          <cell r="AA17">
            <v>37145.879999999997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1411</v>
          </cell>
          <cell r="E24">
            <v>3910</v>
          </cell>
          <cell r="F24">
            <v>13650</v>
          </cell>
          <cell r="G24">
            <v>7500</v>
          </cell>
          <cell r="H24">
            <v>3650</v>
          </cell>
          <cell r="I24">
            <v>0</v>
          </cell>
          <cell r="J24">
            <v>6450</v>
          </cell>
          <cell r="K24">
            <v>1200</v>
          </cell>
          <cell r="L24">
            <v>7600</v>
          </cell>
          <cell r="M24">
            <v>2550</v>
          </cell>
          <cell r="N24">
            <v>0</v>
          </cell>
          <cell r="O24">
            <v>10110</v>
          </cell>
          <cell r="P24">
            <v>4630</v>
          </cell>
          <cell r="Q24">
            <v>3750</v>
          </cell>
          <cell r="R24">
            <v>500</v>
          </cell>
          <cell r="S24">
            <v>3420</v>
          </cell>
          <cell r="T24">
            <v>7485.880000000001</v>
          </cell>
          <cell r="U24">
            <v>550</v>
          </cell>
          <cell r="V24">
            <v>1170</v>
          </cell>
          <cell r="W24">
            <v>3359.9999999999964</v>
          </cell>
          <cell r="X24">
            <v>2170</v>
          </cell>
          <cell r="Y24">
            <v>0</v>
          </cell>
          <cell r="Z24">
            <v>0</v>
          </cell>
          <cell r="AA24">
            <v>37145.879999999997</v>
          </cell>
        </row>
        <row r="25">
          <cell r="A25" t="str">
            <v>Sales</v>
          </cell>
          <cell r="B25" t="str">
            <v>Total Sales</v>
          </cell>
          <cell r="C25">
            <v>589614.14999999991</v>
          </cell>
          <cell r="D25">
            <v>744483.88000000012</v>
          </cell>
          <cell r="E25">
            <v>675727.7899999998</v>
          </cell>
          <cell r="F25">
            <v>863646.56999999983</v>
          </cell>
          <cell r="G25">
            <v>921839.40000000037</v>
          </cell>
          <cell r="H25">
            <v>484544.11000000034</v>
          </cell>
          <cell r="I25">
            <v>225918.89999999944</v>
          </cell>
          <cell r="J25">
            <v>506866.90000000037</v>
          </cell>
          <cell r="K25">
            <v>752406.36000000127</v>
          </cell>
          <cell r="L25">
            <v>916009.30999999866</v>
          </cell>
          <cell r="M25">
            <v>899712.25</v>
          </cell>
          <cell r="N25">
            <v>874411.15999999922</v>
          </cell>
          <cell r="O25">
            <v>749013.69</v>
          </cell>
          <cell r="P25">
            <v>731825.25000000023</v>
          </cell>
          <cell r="Q25">
            <v>595596.52</v>
          </cell>
          <cell r="R25">
            <v>1234736.1199999999</v>
          </cell>
          <cell r="S25">
            <v>885710.10000000056</v>
          </cell>
          <cell r="T25">
            <v>705675.05999999971</v>
          </cell>
          <cell r="U25">
            <v>249173.72000000067</v>
          </cell>
          <cell r="V25">
            <v>634530.88999999873</v>
          </cell>
          <cell r="W25">
            <v>578622.99999999907</v>
          </cell>
          <cell r="X25">
            <v>359774.16000000108</v>
          </cell>
          <cell r="Y25">
            <v>500000</v>
          </cell>
          <cell r="Z25">
            <v>540000</v>
          </cell>
          <cell r="AA25">
            <v>7764658.5099999998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173372.91999999998</v>
          </cell>
          <cell r="D27">
            <v>202944.29000000004</v>
          </cell>
          <cell r="E27">
            <v>275458.98999999982</v>
          </cell>
          <cell r="F27">
            <v>278499.78000000003</v>
          </cell>
          <cell r="G27">
            <v>341098.24000000034</v>
          </cell>
          <cell r="H27">
            <v>-113783.94000000018</v>
          </cell>
          <cell r="I27">
            <v>92942.519999999786</v>
          </cell>
          <cell r="J27">
            <v>-51363.260000000009</v>
          </cell>
          <cell r="K27">
            <v>285284.25</v>
          </cell>
          <cell r="L27">
            <v>355930.72</v>
          </cell>
          <cell r="M27">
            <v>375438.1799999997</v>
          </cell>
          <cell r="N27">
            <v>172873.52000000048</v>
          </cell>
          <cell r="O27">
            <v>201239.71</v>
          </cell>
          <cell r="P27">
            <v>207698.53</v>
          </cell>
          <cell r="Q27">
            <v>162555.75000000012</v>
          </cell>
          <cell r="R27">
            <v>462687.64</v>
          </cell>
          <cell r="S27">
            <v>231213.74</v>
          </cell>
          <cell r="T27">
            <v>201434.54999999981</v>
          </cell>
          <cell r="U27">
            <v>67362.65000000014</v>
          </cell>
          <cell r="V27">
            <v>164673.57999999961</v>
          </cell>
          <cell r="W27">
            <v>205513.7900000005</v>
          </cell>
          <cell r="X27">
            <v>97960.669999999693</v>
          </cell>
          <cell r="Y27">
            <v>137500</v>
          </cell>
          <cell r="Z27">
            <v>144500</v>
          </cell>
          <cell r="AA27">
            <v>2284340.61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416241.22999999992</v>
          </cell>
          <cell r="D29">
            <v>541539.59000000008</v>
          </cell>
          <cell r="E29">
            <v>400268.79999999999</v>
          </cell>
          <cell r="F29">
            <v>585146.7899999998</v>
          </cell>
          <cell r="G29">
            <v>580741.16</v>
          </cell>
          <cell r="H29">
            <v>598328.05000000051</v>
          </cell>
          <cell r="I29">
            <v>132976.37999999966</v>
          </cell>
          <cell r="J29">
            <v>558230.16000000038</v>
          </cell>
          <cell r="K29">
            <v>467122.11000000127</v>
          </cell>
          <cell r="L29">
            <v>560078.58999999869</v>
          </cell>
          <cell r="M29">
            <v>524274.0700000003</v>
          </cell>
          <cell r="N29">
            <v>701537.63999999873</v>
          </cell>
          <cell r="O29">
            <v>547773.98</v>
          </cell>
          <cell r="P29">
            <v>524126.7200000002</v>
          </cell>
          <cell r="Q29">
            <v>433040.7699999999</v>
          </cell>
          <cell r="R29">
            <v>772048.47999999986</v>
          </cell>
          <cell r="S29">
            <v>654496.36000000057</v>
          </cell>
          <cell r="T29">
            <v>504240.50999999989</v>
          </cell>
          <cell r="U29">
            <v>181811.07000000053</v>
          </cell>
          <cell r="V29">
            <v>469857.30999999912</v>
          </cell>
          <cell r="W29">
            <v>373109.20999999857</v>
          </cell>
          <cell r="X29">
            <v>261813.49000000139</v>
          </cell>
          <cell r="Y29">
            <v>362500</v>
          </cell>
          <cell r="Z29">
            <v>395500</v>
          </cell>
          <cell r="AA29">
            <v>5480317.9000000004</v>
          </cell>
        </row>
        <row r="30">
          <cell r="C30">
            <v>0.70595529296574711</v>
          </cell>
          <cell r="D30">
            <v>0.7274027074971724</v>
          </cell>
          <cell r="E30">
            <v>0.59235213635360495</v>
          </cell>
          <cell r="F30">
            <v>0.67753038143832367</v>
          </cell>
          <cell r="G30">
            <v>0.62998084048045655</v>
          </cell>
          <cell r="H30">
            <v>1.2348267942004292</v>
          </cell>
          <cell r="I30">
            <v>0.58860228161521677</v>
          </cell>
          <cell r="J30">
            <v>1.1013348080137013</v>
          </cell>
          <cell r="K30">
            <v>0.62083753518510987</v>
          </cell>
          <cell r="L30">
            <v>0.6114332942751417</v>
          </cell>
          <cell r="M30">
            <v>0.58271305075595037</v>
          </cell>
          <cell r="N30">
            <v>0.8022972167921546</v>
          </cell>
          <cell r="O30">
            <v>0.73132706025706962</v>
          </cell>
          <cell r="P30">
            <v>0.71619108523517061</v>
          </cell>
          <cell r="Q30">
            <v>0.72707068536935016</v>
          </cell>
          <cell r="R30">
            <v>0.62527407070589291</v>
          </cell>
          <cell r="S30">
            <v>0.73895099536518793</v>
          </cell>
          <cell r="T30">
            <v>0.71455056099049341</v>
          </cell>
          <cell r="U30">
            <v>0.72965588024290862</v>
          </cell>
          <cell r="V30">
            <v>0.74047980548275605</v>
          </cell>
          <cell r="W30">
            <v>0.64482263926598005</v>
          </cell>
          <cell r="X30">
            <v>0.72771621508337514</v>
          </cell>
          <cell r="Y30">
            <v>0.72499999999999998</v>
          </cell>
          <cell r="Z30">
            <v>0.7324074074074074</v>
          </cell>
          <cell r="AA30">
            <v>0.70580282351657475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130528.55</v>
          </cell>
          <cell r="D32">
            <v>120574.01999999997</v>
          </cell>
          <cell r="E32">
            <v>121684.17000000001</v>
          </cell>
          <cell r="F32">
            <v>147877.16000000003</v>
          </cell>
          <cell r="G32">
            <v>146565.21999999997</v>
          </cell>
          <cell r="H32">
            <v>86749.589999999851</v>
          </cell>
          <cell r="I32">
            <v>69977.440000000061</v>
          </cell>
          <cell r="J32">
            <v>139451.44999999995</v>
          </cell>
          <cell r="K32">
            <v>100194.91000000015</v>
          </cell>
          <cell r="L32">
            <v>164122.6399999999</v>
          </cell>
          <cell r="M32">
            <v>154563.3899999999</v>
          </cell>
          <cell r="N32">
            <v>137115.6100000001</v>
          </cell>
          <cell r="O32">
            <v>157714.28000000003</v>
          </cell>
          <cell r="P32">
            <v>146655.8899999999</v>
          </cell>
          <cell r="Q32">
            <v>133385.6700000001</v>
          </cell>
          <cell r="R32">
            <v>169910.60000000003</v>
          </cell>
          <cell r="S32">
            <v>179521.74</v>
          </cell>
          <cell r="T32">
            <v>141593.75</v>
          </cell>
          <cell r="U32">
            <v>59730.729999999981</v>
          </cell>
          <cell r="V32">
            <v>162177.20000000007</v>
          </cell>
          <cell r="W32">
            <v>108640.18000000017</v>
          </cell>
          <cell r="X32">
            <v>103861.33999999985</v>
          </cell>
          <cell r="Y32">
            <v>125000</v>
          </cell>
          <cell r="Z32">
            <v>135000</v>
          </cell>
          <cell r="AA32">
            <v>1623191.3800000001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2016.44</v>
          </cell>
          <cell r="Q35">
            <v>12266.66</v>
          </cell>
          <cell r="R35">
            <v>12266.659999999998</v>
          </cell>
          <cell r="S35">
            <v>12266.66</v>
          </cell>
          <cell r="T35">
            <v>12266.660000000003</v>
          </cell>
          <cell r="U35">
            <v>12266.659999999996</v>
          </cell>
          <cell r="V35">
            <v>12266.670000000006</v>
          </cell>
          <cell r="W35">
            <v>12266.669999999998</v>
          </cell>
          <cell r="X35">
            <v>12267</v>
          </cell>
          <cell r="Y35">
            <v>12266.666666666666</v>
          </cell>
          <cell r="Z35">
            <v>12266.666666666666</v>
          </cell>
          <cell r="AA35">
            <v>124683.41333333334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1837.99</v>
          </cell>
          <cell r="D36">
            <v>370.49999999999977</v>
          </cell>
          <cell r="E36">
            <v>907.14000000000033</v>
          </cell>
          <cell r="F36">
            <v>1874.04</v>
          </cell>
          <cell r="G36">
            <v>2827.0599999999995</v>
          </cell>
          <cell r="H36">
            <v>2804.9500000000007</v>
          </cell>
          <cell r="I36">
            <v>485.60000000000036</v>
          </cell>
          <cell r="J36">
            <v>412.61999999999898</v>
          </cell>
          <cell r="K36">
            <v>1044.3999999999996</v>
          </cell>
          <cell r="L36">
            <v>1813.4800000000014</v>
          </cell>
          <cell r="M36">
            <v>1000.25</v>
          </cell>
          <cell r="N36">
            <v>867.68999999999869</v>
          </cell>
          <cell r="O36">
            <v>643.4</v>
          </cell>
          <cell r="P36">
            <v>2678.93</v>
          </cell>
          <cell r="Q36">
            <v>1018.4499999999998</v>
          </cell>
          <cell r="R36">
            <v>455</v>
          </cell>
          <cell r="S36">
            <v>544.32000000000062</v>
          </cell>
          <cell r="T36">
            <v>1437.5699999999997</v>
          </cell>
          <cell r="U36">
            <v>-348.57999999999993</v>
          </cell>
          <cell r="V36">
            <v>2347.2999999999993</v>
          </cell>
          <cell r="W36">
            <v>1935.7600000000002</v>
          </cell>
          <cell r="X36">
            <v>2389.8000000000011</v>
          </cell>
          <cell r="Y36">
            <v>2000</v>
          </cell>
          <cell r="Z36">
            <v>2000</v>
          </cell>
          <cell r="AA36">
            <v>17101.95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1100.7000000000003</v>
          </cell>
          <cell r="D38">
            <v>1100.7000000000003</v>
          </cell>
          <cell r="E38">
            <v>2433.9499999999998</v>
          </cell>
          <cell r="F38">
            <v>699.48999999999978</v>
          </cell>
          <cell r="G38">
            <v>1137.1999999999998</v>
          </cell>
          <cell r="H38">
            <v>1137.1999999999998</v>
          </cell>
          <cell r="I38">
            <v>1137.1999999999989</v>
          </cell>
          <cell r="J38">
            <v>1137.2000000000007</v>
          </cell>
          <cell r="K38">
            <v>1137.2000000000007</v>
          </cell>
          <cell r="L38">
            <v>1137.1999999999989</v>
          </cell>
          <cell r="M38">
            <v>1137.2000000000007</v>
          </cell>
          <cell r="N38">
            <v>1137.1999999999989</v>
          </cell>
          <cell r="O38">
            <v>982.68</v>
          </cell>
          <cell r="P38">
            <v>982.68</v>
          </cell>
          <cell r="Q38">
            <v>982.68000000000006</v>
          </cell>
          <cell r="R38">
            <v>1584.2399999999998</v>
          </cell>
          <cell r="S38">
            <v>2064.5700000000006</v>
          </cell>
          <cell r="T38">
            <v>1953.0399999999991</v>
          </cell>
          <cell r="U38">
            <v>1953.0400000000009</v>
          </cell>
          <cell r="V38">
            <v>1953.0399999999991</v>
          </cell>
          <cell r="W38">
            <v>1953.0400000000009</v>
          </cell>
          <cell r="X38">
            <v>1953.0399999999991</v>
          </cell>
          <cell r="Y38">
            <v>1953</v>
          </cell>
          <cell r="Z38">
            <v>1953</v>
          </cell>
          <cell r="AA38">
            <v>20268.05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3850</v>
          </cell>
          <cell r="D39">
            <v>1140</v>
          </cell>
          <cell r="E39">
            <v>1140.9099999999999</v>
          </cell>
          <cell r="F39">
            <v>3059.6399999999994</v>
          </cell>
          <cell r="G39">
            <v>2314.5400000000009</v>
          </cell>
          <cell r="H39">
            <v>0</v>
          </cell>
          <cell r="I39">
            <v>4155</v>
          </cell>
          <cell r="J39">
            <v>3045</v>
          </cell>
          <cell r="K39">
            <v>2836.9500000000007</v>
          </cell>
          <cell r="L39">
            <v>1327</v>
          </cell>
          <cell r="M39">
            <v>970</v>
          </cell>
          <cell r="N39">
            <v>3218</v>
          </cell>
          <cell r="O39">
            <v>5787.6</v>
          </cell>
          <cell r="P39">
            <v>4024.3599999999988</v>
          </cell>
          <cell r="Q39">
            <v>672</v>
          </cell>
          <cell r="R39">
            <v>4056.1000000000004</v>
          </cell>
          <cell r="S39">
            <v>4194.0000000000018</v>
          </cell>
          <cell r="T39">
            <v>4843</v>
          </cell>
          <cell r="U39">
            <v>2473</v>
          </cell>
          <cell r="V39">
            <v>3670</v>
          </cell>
          <cell r="W39">
            <v>5424.9999999999964</v>
          </cell>
          <cell r="X39">
            <v>2808.8899999999994</v>
          </cell>
          <cell r="Y39">
            <v>3500</v>
          </cell>
          <cell r="Z39">
            <v>3500</v>
          </cell>
          <cell r="AA39">
            <v>44953.95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13318.74</v>
          </cell>
          <cell r="D40">
            <v>27366.190000000002</v>
          </cell>
          <cell r="E40">
            <v>19191.160000000003</v>
          </cell>
          <cell r="F40">
            <v>24225.700000000004</v>
          </cell>
          <cell r="G40">
            <v>21085.409999999989</v>
          </cell>
          <cell r="H40">
            <v>26170.729999999996</v>
          </cell>
          <cell r="I40">
            <v>10971.290000000008</v>
          </cell>
          <cell r="J40">
            <v>20997.140000000014</v>
          </cell>
          <cell r="K40">
            <v>12917.850000000006</v>
          </cell>
          <cell r="L40">
            <v>28889.089999999997</v>
          </cell>
          <cell r="M40">
            <v>50196.149999999965</v>
          </cell>
          <cell r="N40">
            <v>19091.97</v>
          </cell>
          <cell r="O40">
            <v>17525.689999999999</v>
          </cell>
          <cell r="P40">
            <v>14426</v>
          </cell>
          <cell r="Q40">
            <v>16211.400000000012</v>
          </cell>
          <cell r="R40">
            <v>35503.189999999988</v>
          </cell>
          <cell r="S40">
            <v>23486.750000000015</v>
          </cell>
          <cell r="T40">
            <v>14987.329999999987</v>
          </cell>
          <cell r="U40">
            <v>4717.6600000000035</v>
          </cell>
          <cell r="V40">
            <v>12446.319999999992</v>
          </cell>
          <cell r="W40">
            <v>19426.859999999986</v>
          </cell>
          <cell r="X40">
            <v>15234.760000000009</v>
          </cell>
          <cell r="Y40">
            <v>16000</v>
          </cell>
          <cell r="Z40">
            <v>16481</v>
          </cell>
          <cell r="AA40">
            <v>206446.96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-730.91000000000008</v>
          </cell>
          <cell r="D41">
            <v>1317.18</v>
          </cell>
          <cell r="E41">
            <v>1956.4499999999998</v>
          </cell>
          <cell r="F41">
            <v>2736.9800000000009</v>
          </cell>
          <cell r="G41">
            <v>892.39999999999964</v>
          </cell>
          <cell r="H41">
            <v>2303.5599999999995</v>
          </cell>
          <cell r="I41">
            <v>1836.6399999999994</v>
          </cell>
          <cell r="J41">
            <v>1769.3600000000024</v>
          </cell>
          <cell r="K41">
            <v>1591.8299999999981</v>
          </cell>
          <cell r="L41">
            <v>2379.66</v>
          </cell>
          <cell r="M41">
            <v>1138.970000000003</v>
          </cell>
          <cell r="N41">
            <v>1763.4499999999971</v>
          </cell>
          <cell r="O41">
            <v>1055.82</v>
          </cell>
          <cell r="P41">
            <v>2821.8900000000003</v>
          </cell>
          <cell r="Q41">
            <v>1311.6599999999999</v>
          </cell>
          <cell r="R41">
            <v>1561.13</v>
          </cell>
          <cell r="S41">
            <v>706.30999999999949</v>
          </cell>
          <cell r="T41">
            <v>983.57999999999993</v>
          </cell>
          <cell r="U41">
            <v>1325.6900000000005</v>
          </cell>
          <cell r="V41">
            <v>1272.6500000000015</v>
          </cell>
          <cell r="W41">
            <v>982.2599999999984</v>
          </cell>
          <cell r="X41">
            <v>1574.2100000000009</v>
          </cell>
          <cell r="Y41">
            <v>1600</v>
          </cell>
          <cell r="Z41">
            <v>1650</v>
          </cell>
          <cell r="AA41">
            <v>16845.2</v>
          </cell>
        </row>
        <row r="42">
          <cell r="B42" t="str">
            <v>Total Manufacturing Costs</v>
          </cell>
          <cell r="C42">
            <v>149905.07</v>
          </cell>
          <cell r="D42">
            <v>151868.58999999997</v>
          </cell>
          <cell r="E42">
            <v>147313.78000000003</v>
          </cell>
          <cell r="F42">
            <v>180473.01000000004</v>
          </cell>
          <cell r="G42">
            <v>174821.83</v>
          </cell>
          <cell r="H42">
            <v>119166.02999999984</v>
          </cell>
          <cell r="I42">
            <v>88563.170000000071</v>
          </cell>
          <cell r="J42">
            <v>166812.76999999999</v>
          </cell>
          <cell r="K42">
            <v>119723.14000000014</v>
          </cell>
          <cell r="L42">
            <v>199669.06999999992</v>
          </cell>
          <cell r="M42">
            <v>209005.95999999988</v>
          </cell>
          <cell r="N42">
            <v>163193.9200000001</v>
          </cell>
          <cell r="O42">
            <v>183709.47000000003</v>
          </cell>
          <cell r="P42">
            <v>173606.18999999989</v>
          </cell>
          <cell r="Q42">
            <v>165848.52000000014</v>
          </cell>
          <cell r="R42">
            <v>225336.92000000004</v>
          </cell>
          <cell r="S42">
            <v>222784.35000000003</v>
          </cell>
          <cell r="T42">
            <v>178064.93</v>
          </cell>
          <cell r="U42">
            <v>82118.199999999983</v>
          </cell>
          <cell r="V42">
            <v>196133.18000000008</v>
          </cell>
          <cell r="W42">
            <v>150629.77000000016</v>
          </cell>
          <cell r="X42">
            <v>140089.03999999983</v>
          </cell>
          <cell r="Y42">
            <v>162319.66666666666</v>
          </cell>
          <cell r="Z42">
            <v>172850.66666666666</v>
          </cell>
          <cell r="AA42">
            <v>2053490.9033333333</v>
          </cell>
        </row>
        <row r="43">
          <cell r="C43">
            <v>0.25424266022109548</v>
          </cell>
          <cell r="D43">
            <v>0.20399177749825817</v>
          </cell>
          <cell r="E43">
            <v>0.21800757964978779</v>
          </cell>
          <cell r="F43">
            <v>0.20896627887956537</v>
          </cell>
          <cell r="G43">
            <v>0.18964456281647316</v>
          </cell>
          <cell r="H43">
            <v>0.24593432783653021</v>
          </cell>
          <cell r="I43">
            <v>0.39201310735843831</v>
          </cell>
          <cell r="J43">
            <v>0.32910566856900669</v>
          </cell>
          <cell r="K43">
            <v>0.15912031897231696</v>
          </cell>
          <cell r="L43">
            <v>0.21797711859500665</v>
          </cell>
          <cell r="M43">
            <v>0.23230311691321295</v>
          </cell>
          <cell r="N43">
            <v>0.18663293364188108</v>
          </cell>
          <cell r="O43">
            <v>0.24526850770911818</v>
          </cell>
          <cell r="P43">
            <v>0.23722355849295967</v>
          </cell>
          <cell r="Q43">
            <v>0.27845783920967188</v>
          </cell>
          <cell r="R43">
            <v>0.18249803852826471</v>
          </cell>
          <cell r="S43">
            <v>0.25153190643304157</v>
          </cell>
          <cell r="T43">
            <v>0.25233275213098799</v>
          </cell>
          <cell r="U43">
            <v>0.32956204209657325</v>
          </cell>
          <cell r="V43">
            <v>0.30909949868634523</v>
          </cell>
          <cell r="W43">
            <v>0.26032454637994068</v>
          </cell>
          <cell r="X43">
            <v>0.38938049358519639</v>
          </cell>
          <cell r="Y43">
            <v>0.32463933333333334</v>
          </cell>
          <cell r="Z43">
            <v>0.32009382716049378</v>
          </cell>
          <cell r="AA43">
            <v>0.26446635105570576</v>
          </cell>
        </row>
        <row r="44">
          <cell r="B44" t="str">
            <v>Contribution margin</v>
          </cell>
          <cell r="C44">
            <v>266336.15999999992</v>
          </cell>
          <cell r="D44">
            <v>389671.00000000012</v>
          </cell>
          <cell r="E44">
            <v>252955.01999999996</v>
          </cell>
          <cell r="F44">
            <v>404673.7799999998</v>
          </cell>
          <cell r="G44">
            <v>405919.33000000007</v>
          </cell>
          <cell r="H44">
            <v>479162.02000000066</v>
          </cell>
          <cell r="I44">
            <v>44413.209999999584</v>
          </cell>
          <cell r="J44">
            <v>391417.39000000036</v>
          </cell>
          <cell r="K44">
            <v>347398.97000000114</v>
          </cell>
          <cell r="L44">
            <v>360409.51999999874</v>
          </cell>
          <cell r="M44">
            <v>315268.11000000045</v>
          </cell>
          <cell r="N44">
            <v>538343.71999999858</v>
          </cell>
          <cell r="O44">
            <v>364064.50999999995</v>
          </cell>
          <cell r="P44">
            <v>350520.53000000032</v>
          </cell>
          <cell r="Q44">
            <v>267192.24999999977</v>
          </cell>
          <cell r="R44">
            <v>546711.55999999982</v>
          </cell>
          <cell r="S44">
            <v>431712.01000000053</v>
          </cell>
          <cell r="T44">
            <v>326175.5799999999</v>
          </cell>
          <cell r="U44">
            <v>99692.870000000548</v>
          </cell>
          <cell r="V44">
            <v>273724.12999999907</v>
          </cell>
          <cell r="W44">
            <v>222479.4399999984</v>
          </cell>
          <cell r="X44">
            <v>121724.45000000155</v>
          </cell>
          <cell r="Y44">
            <v>200180.33333333334</v>
          </cell>
          <cell r="Z44">
            <v>222649.33333333334</v>
          </cell>
          <cell r="AA44">
            <v>3426826.9966666671</v>
          </cell>
        </row>
        <row r="45">
          <cell r="C45">
            <v>0.45171263274465168</v>
          </cell>
          <cell r="D45">
            <v>0.52341092999891425</v>
          </cell>
          <cell r="E45">
            <v>0.37434455670381711</v>
          </cell>
          <cell r="F45">
            <v>0.46856410255875836</v>
          </cell>
          <cell r="G45">
            <v>0.44033627766398348</v>
          </cell>
          <cell r="H45">
            <v>0.98889246636389894</v>
          </cell>
          <cell r="I45">
            <v>0.19658917425677841</v>
          </cell>
          <cell r="J45">
            <v>0.77222913944469462</v>
          </cell>
          <cell r="K45">
            <v>0.46171721621279299</v>
          </cell>
          <cell r="L45">
            <v>0.39345617568013502</v>
          </cell>
          <cell r="M45">
            <v>0.35040993384273744</v>
          </cell>
          <cell r="N45">
            <v>0.61566428315027344</v>
          </cell>
          <cell r="O45">
            <v>0.48605855254795138</v>
          </cell>
          <cell r="P45">
            <v>0.47896752674221094</v>
          </cell>
          <cell r="Q45">
            <v>0.44861284615967828</v>
          </cell>
          <cell r="R45">
            <v>0.44277603217762829</v>
          </cell>
          <cell r="S45">
            <v>0.48741908893214636</v>
          </cell>
          <cell r="T45">
            <v>0.46221780885950542</v>
          </cell>
          <cell r="U45">
            <v>0.40009383814633531</v>
          </cell>
          <cell r="V45">
            <v>0.43138030679641082</v>
          </cell>
          <cell r="W45">
            <v>0.38449809288603937</v>
          </cell>
          <cell r="X45">
            <v>0.3383357214981787</v>
          </cell>
          <cell r="Y45">
            <v>0.4003606666666667</v>
          </cell>
          <cell r="Z45">
            <v>0.41231358024691361</v>
          </cell>
          <cell r="AA45">
            <v>0.44133647246086899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22370.75</v>
          </cell>
          <cell r="D47">
            <v>22189.75</v>
          </cell>
          <cell r="E47">
            <v>19619.059999999998</v>
          </cell>
          <cell r="F47">
            <v>22840.619999999995</v>
          </cell>
          <cell r="G47">
            <v>21006.070000000007</v>
          </cell>
          <cell r="H47">
            <v>18389.990000000005</v>
          </cell>
          <cell r="I47">
            <v>12630.849999999991</v>
          </cell>
          <cell r="J47">
            <v>22910.489999999991</v>
          </cell>
          <cell r="K47">
            <v>22818.450000000012</v>
          </cell>
          <cell r="L47">
            <v>19680.940000000002</v>
          </cell>
          <cell r="M47">
            <v>24045.100000000006</v>
          </cell>
          <cell r="N47">
            <v>21624.149999999994</v>
          </cell>
          <cell r="O47">
            <v>22159.439999999999</v>
          </cell>
          <cell r="P47">
            <v>22723.530000000002</v>
          </cell>
          <cell r="Q47">
            <v>21014.069999999992</v>
          </cell>
          <cell r="R47">
            <v>18327.770000000004</v>
          </cell>
          <cell r="S47">
            <v>19815.320000000007</v>
          </cell>
          <cell r="T47">
            <v>18055.789999999994</v>
          </cell>
          <cell r="U47">
            <v>8899.25</v>
          </cell>
          <cell r="V47">
            <v>24915.400000000009</v>
          </cell>
          <cell r="W47">
            <v>24533.26999999999</v>
          </cell>
          <cell r="X47">
            <v>20781.01999999999</v>
          </cell>
          <cell r="Y47">
            <v>21290</v>
          </cell>
          <cell r="Z47">
            <v>20350</v>
          </cell>
          <cell r="AA47">
            <v>242864.86</v>
          </cell>
        </row>
        <row r="48">
          <cell r="A48" t="str">
            <v>Installation Labour</v>
          </cell>
          <cell r="B48" t="str">
            <v>Installation Labour</v>
          </cell>
          <cell r="C48">
            <v>50628.03</v>
          </cell>
          <cell r="D48">
            <v>60122.97</v>
          </cell>
          <cell r="E48">
            <v>40280.330000000016</v>
          </cell>
          <cell r="F48">
            <v>79882.959999999963</v>
          </cell>
          <cell r="G48">
            <v>68133.060000000056</v>
          </cell>
          <cell r="H48">
            <v>53972.319999999949</v>
          </cell>
          <cell r="I48">
            <v>22593.300000000047</v>
          </cell>
          <cell r="J48">
            <v>47237.199999999953</v>
          </cell>
          <cell r="K48">
            <v>47805.510000000009</v>
          </cell>
          <cell r="L48">
            <v>63911.649999999965</v>
          </cell>
          <cell r="M48">
            <v>63492.590000000084</v>
          </cell>
          <cell r="N48">
            <v>69992.439999999944</v>
          </cell>
          <cell r="O48">
            <v>75780.92</v>
          </cell>
          <cell r="P48">
            <v>69090.090000000011</v>
          </cell>
          <cell r="Q48">
            <v>58833.22</v>
          </cell>
          <cell r="R48">
            <v>69672.699999999983</v>
          </cell>
          <cell r="S48">
            <v>76108.200000000012</v>
          </cell>
          <cell r="T48">
            <v>65988.890000000014</v>
          </cell>
          <cell r="U48">
            <v>24640.829999999958</v>
          </cell>
          <cell r="V48">
            <v>45803.270000000019</v>
          </cell>
          <cell r="W48">
            <v>52646.70000000007</v>
          </cell>
          <cell r="X48">
            <v>34155.429999999935</v>
          </cell>
          <cell r="Y48">
            <v>48500</v>
          </cell>
          <cell r="Z48">
            <v>52000</v>
          </cell>
          <cell r="AA48">
            <v>673220.25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1575.74</v>
          </cell>
          <cell r="D50">
            <v>1341.16</v>
          </cell>
          <cell r="E50">
            <v>341.15999999999985</v>
          </cell>
          <cell r="F50">
            <v>341.15999999999985</v>
          </cell>
          <cell r="G50">
            <v>3619.6</v>
          </cell>
          <cell r="H50">
            <v>4785.9700000000012</v>
          </cell>
          <cell r="I50">
            <v>807.43999999999869</v>
          </cell>
          <cell r="J50">
            <v>807.4900000000016</v>
          </cell>
          <cell r="K50">
            <v>816.39999999999782</v>
          </cell>
          <cell r="L50">
            <v>572.88000000000102</v>
          </cell>
          <cell r="M50">
            <v>866.72000000000116</v>
          </cell>
          <cell r="N50">
            <v>-184.70999999999913</v>
          </cell>
          <cell r="O50">
            <v>1523.8</v>
          </cell>
          <cell r="P50">
            <v>2165.2699999999995</v>
          </cell>
          <cell r="Q50">
            <v>-416.33999999999969</v>
          </cell>
          <cell r="R50">
            <v>634.02999999999975</v>
          </cell>
          <cell r="S50">
            <v>3045.9700000000007</v>
          </cell>
          <cell r="T50">
            <v>507.53999999999996</v>
          </cell>
          <cell r="U50">
            <v>633.96999999999935</v>
          </cell>
          <cell r="V50">
            <v>829.03000000000065</v>
          </cell>
          <cell r="W50">
            <v>139.85000000000036</v>
          </cell>
          <cell r="X50">
            <v>755.88999999999942</v>
          </cell>
          <cell r="Y50">
            <v>800</v>
          </cell>
          <cell r="Z50">
            <v>800</v>
          </cell>
          <cell r="AA50">
            <v>11419.01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0.55000000000000004</v>
          </cell>
          <cell r="H51">
            <v>0</v>
          </cell>
          <cell r="I51">
            <v>0</v>
          </cell>
          <cell r="J51">
            <v>-46.32</v>
          </cell>
          <cell r="K51">
            <v>0</v>
          </cell>
          <cell r="L51">
            <v>0</v>
          </cell>
          <cell r="M51">
            <v>611.95999999999992</v>
          </cell>
          <cell r="N51">
            <v>373.64</v>
          </cell>
          <cell r="O51">
            <v>0.6</v>
          </cell>
          <cell r="P51">
            <v>3513.5099999999998</v>
          </cell>
          <cell r="Q51">
            <v>810.65000000000055</v>
          </cell>
          <cell r="R51">
            <v>-3.999999999996362E-2</v>
          </cell>
          <cell r="S51">
            <v>0</v>
          </cell>
          <cell r="T51">
            <v>-3526.82</v>
          </cell>
          <cell r="U51">
            <v>0.80000000000006821</v>
          </cell>
          <cell r="V51">
            <v>2150</v>
          </cell>
          <cell r="W51">
            <v>-0.20000000000027285</v>
          </cell>
          <cell r="X51">
            <v>0</v>
          </cell>
          <cell r="Y51">
            <v>2000</v>
          </cell>
          <cell r="Z51">
            <v>2000</v>
          </cell>
          <cell r="AA51">
            <v>6948.5</v>
          </cell>
        </row>
        <row r="52">
          <cell r="A52" t="str">
            <v>Sales Motor</v>
          </cell>
          <cell r="B52" t="str">
            <v>Motor Vehicle Expenses</v>
          </cell>
          <cell r="C52">
            <v>8420.5</v>
          </cell>
          <cell r="D52">
            <v>7197.0600000000013</v>
          </cell>
          <cell r="E52">
            <v>8545.3099999999977</v>
          </cell>
          <cell r="F52">
            <v>8178.9500000000007</v>
          </cell>
          <cell r="G52">
            <v>7070.3799999999974</v>
          </cell>
          <cell r="H52">
            <v>7860.2599999999948</v>
          </cell>
          <cell r="I52">
            <v>8134.6800000000076</v>
          </cell>
          <cell r="J52">
            <v>8238.2400000000052</v>
          </cell>
          <cell r="K52">
            <v>7012</v>
          </cell>
          <cell r="L52">
            <v>7330.0999999999913</v>
          </cell>
          <cell r="M52">
            <v>9665.36</v>
          </cell>
          <cell r="N52">
            <v>7151.9100000000035</v>
          </cell>
          <cell r="O52">
            <v>8459.18</v>
          </cell>
          <cell r="P52">
            <v>7819.5200000000023</v>
          </cell>
          <cell r="Q52">
            <v>6662.5599999999959</v>
          </cell>
          <cell r="R52">
            <v>7622.2600000000057</v>
          </cell>
          <cell r="S52">
            <v>5782.0999999999913</v>
          </cell>
          <cell r="T52">
            <v>6614.6600000000035</v>
          </cell>
          <cell r="U52">
            <v>3687.9599999999991</v>
          </cell>
          <cell r="V52">
            <v>7373.4199999999983</v>
          </cell>
          <cell r="W52">
            <v>8876.5200000000041</v>
          </cell>
          <cell r="X52">
            <v>6378.3100000000195</v>
          </cell>
          <cell r="Y52">
            <v>8000</v>
          </cell>
          <cell r="Z52">
            <v>8667.6207437551257</v>
          </cell>
          <cell r="AA52">
            <v>85944.11074375514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780.38</v>
          </cell>
          <cell r="D54">
            <v>967.7299999999999</v>
          </cell>
          <cell r="E54">
            <v>901.6700000000003</v>
          </cell>
          <cell r="F54">
            <v>941.48</v>
          </cell>
          <cell r="G54">
            <v>950.64999999999964</v>
          </cell>
          <cell r="H54">
            <v>711.90999999999985</v>
          </cell>
          <cell r="I54">
            <v>1085.79</v>
          </cell>
          <cell r="J54">
            <v>909.49000000000069</v>
          </cell>
          <cell r="K54">
            <v>2629.9799999999996</v>
          </cell>
          <cell r="L54">
            <v>1166.5300000000007</v>
          </cell>
          <cell r="M54">
            <v>1347.9300000000003</v>
          </cell>
          <cell r="N54">
            <v>1185.5099999999984</v>
          </cell>
          <cell r="O54">
            <v>2286.16</v>
          </cell>
          <cell r="P54">
            <v>1044.52</v>
          </cell>
          <cell r="Q54">
            <v>1370.9299999999998</v>
          </cell>
          <cell r="R54">
            <v>2122.2400000000007</v>
          </cell>
          <cell r="S54">
            <v>1412.0900000000001</v>
          </cell>
          <cell r="T54">
            <v>1360.9899999999998</v>
          </cell>
          <cell r="U54">
            <v>1172.92</v>
          </cell>
          <cell r="V54">
            <v>1354.6000000000004</v>
          </cell>
          <cell r="W54">
            <v>1652.9599999999991</v>
          </cell>
          <cell r="X54">
            <v>1358.8400000000001</v>
          </cell>
          <cell r="Y54">
            <v>1662.0978297773231</v>
          </cell>
          <cell r="Z54">
            <v>1510.9927775296653</v>
          </cell>
          <cell r="AA54">
            <v>18309.340607306985</v>
          </cell>
        </row>
        <row r="55">
          <cell r="A55" t="str">
            <v>Sales Freight</v>
          </cell>
          <cell r="B55" t="str">
            <v>Freight - Outwards</v>
          </cell>
          <cell r="C55">
            <v>6763.66</v>
          </cell>
          <cell r="D55">
            <v>12100.939999999999</v>
          </cell>
          <cell r="E55">
            <v>4389.0999999999985</v>
          </cell>
          <cell r="F55">
            <v>14330.54</v>
          </cell>
          <cell r="G55">
            <v>6070.2099999999991</v>
          </cell>
          <cell r="H55">
            <v>10622.230000000003</v>
          </cell>
          <cell r="I55">
            <v>2976.6200000000026</v>
          </cell>
          <cell r="J55">
            <v>14747.529999999999</v>
          </cell>
          <cell r="K55">
            <v>14298.819999999992</v>
          </cell>
          <cell r="L55">
            <v>13966.720000000001</v>
          </cell>
          <cell r="M55">
            <v>11072.059999999998</v>
          </cell>
          <cell r="N55">
            <v>10297.899999999994</v>
          </cell>
          <cell r="O55">
            <v>7504.94</v>
          </cell>
          <cell r="P55">
            <v>9146.3100000000013</v>
          </cell>
          <cell r="Q55">
            <v>7606.6699999999983</v>
          </cell>
          <cell r="R55">
            <v>13006.630000000005</v>
          </cell>
          <cell r="S55">
            <v>11300.62999999999</v>
          </cell>
          <cell r="T55">
            <v>4106.6100000000079</v>
          </cell>
          <cell r="U55">
            <v>3505.5599999999977</v>
          </cell>
          <cell r="V55">
            <v>4784.3399999999965</v>
          </cell>
          <cell r="W55">
            <v>10157.970000000008</v>
          </cell>
          <cell r="X55">
            <v>3941.0899999999965</v>
          </cell>
          <cell r="Y55">
            <v>5000</v>
          </cell>
          <cell r="Z55">
            <v>5750</v>
          </cell>
          <cell r="AA55">
            <v>85810.75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41.666666666666664</v>
          </cell>
          <cell r="AA56">
            <v>41.666666666666664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753.12</v>
          </cell>
          <cell r="D58">
            <v>746.55999999999983</v>
          </cell>
          <cell r="E58">
            <v>1359.4500000000003</v>
          </cell>
          <cell r="F58">
            <v>1926.8599999999997</v>
          </cell>
          <cell r="G58">
            <v>-463.96000000000004</v>
          </cell>
          <cell r="H58">
            <v>6116.05</v>
          </cell>
          <cell r="I58">
            <v>13.270000000000437</v>
          </cell>
          <cell r="J58">
            <v>676.84000000000015</v>
          </cell>
          <cell r="K58">
            <v>1270.0200000000004</v>
          </cell>
          <cell r="L58">
            <v>815.61999999999898</v>
          </cell>
          <cell r="M58">
            <v>2142.59</v>
          </cell>
          <cell r="N58">
            <v>2799.4999999999982</v>
          </cell>
          <cell r="O58">
            <v>8254.630000000001</v>
          </cell>
          <cell r="P58">
            <v>982.05999999999949</v>
          </cell>
          <cell r="Q58">
            <v>812.71000000000095</v>
          </cell>
          <cell r="R58">
            <v>1390.9399999999987</v>
          </cell>
          <cell r="S58">
            <v>1911.9099999999999</v>
          </cell>
          <cell r="T58">
            <v>3064.880000000001</v>
          </cell>
          <cell r="U58">
            <v>1575.9099999999999</v>
          </cell>
          <cell r="V58">
            <v>1982.8600000000006</v>
          </cell>
          <cell r="W58">
            <v>2513.8199999999997</v>
          </cell>
          <cell r="X58">
            <v>374.75</v>
          </cell>
          <cell r="Y58">
            <v>1500</v>
          </cell>
          <cell r="Z58">
            <v>1500</v>
          </cell>
          <cell r="AA58">
            <v>25864.47</v>
          </cell>
        </row>
        <row r="59">
          <cell r="B59" t="str">
            <v>Total Selling Expenses</v>
          </cell>
          <cell r="C59">
            <v>91292.180000000008</v>
          </cell>
          <cell r="D59">
            <v>104666.17</v>
          </cell>
          <cell r="E59">
            <v>75436.08</v>
          </cell>
          <cell r="F59">
            <v>128442.56999999996</v>
          </cell>
          <cell r="G59">
            <v>106386.56000000004</v>
          </cell>
          <cell r="H59">
            <v>102458.72999999997</v>
          </cell>
          <cell r="I59">
            <v>48241.950000000055</v>
          </cell>
          <cell r="J59">
            <v>95480.959999999948</v>
          </cell>
          <cell r="K59">
            <v>96651.180000000008</v>
          </cell>
          <cell r="L59">
            <v>107444.43999999996</v>
          </cell>
          <cell r="M59">
            <v>113244.31000000008</v>
          </cell>
          <cell r="N59">
            <v>113240.33999999994</v>
          </cell>
          <cell r="O59">
            <v>125969.67000000001</v>
          </cell>
          <cell r="P59">
            <v>116484.81000000001</v>
          </cell>
          <cell r="Q59">
            <v>96694.469999999987</v>
          </cell>
          <cell r="R59">
            <v>112776.53000000001</v>
          </cell>
          <cell r="S59">
            <v>119376.22</v>
          </cell>
          <cell r="T59">
            <v>96172.540000000008</v>
          </cell>
          <cell r="U59">
            <v>44117.199999999953</v>
          </cell>
          <cell r="V59">
            <v>89192.920000000027</v>
          </cell>
          <cell r="W59">
            <v>100520.89000000007</v>
          </cell>
          <cell r="X59">
            <v>67745.329999999944</v>
          </cell>
          <cell r="Y59">
            <v>88752.097829777325</v>
          </cell>
          <cell r="Z59">
            <v>92620.280187951459</v>
          </cell>
          <cell r="AA59">
            <v>1150422.9580177288</v>
          </cell>
        </row>
        <row r="60">
          <cell r="C60">
            <v>0.15483376713398078</v>
          </cell>
          <cell r="D60">
            <v>0.14058890032649193</v>
          </cell>
          <cell r="E60">
            <v>0.11163678794385536</v>
          </cell>
          <cell r="F60">
            <v>0.14872121821777165</v>
          </cell>
          <cell r="G60">
            <v>0.11540682682905504</v>
          </cell>
          <cell r="H60">
            <v>0.21145387568533214</v>
          </cell>
          <cell r="I60">
            <v>0.21353658326063102</v>
          </cell>
          <cell r="J60">
            <v>0.18837481792557351</v>
          </cell>
          <cell r="K60">
            <v>0.1284560912005048</v>
          </cell>
          <cell r="L60">
            <v>0.1172962314105739</v>
          </cell>
          <cell r="M60">
            <v>0.12586725366915932</v>
          </cell>
          <cell r="N60">
            <v>0.12950468289997585</v>
          </cell>
          <cell r="O60">
            <v>0.16818073111587589</v>
          </cell>
          <cell r="P60">
            <v>0.15917025273451549</v>
          </cell>
          <cell r="Q60">
            <v>0.162348950594943</v>
          </cell>
          <cell r="R60">
            <v>9.1336544038251685E-2</v>
          </cell>
          <cell r="S60">
            <v>0.13478024017113491</v>
          </cell>
          <cell r="T60">
            <v>0.13628445364074515</v>
          </cell>
          <cell r="U60">
            <v>0.17705398466579797</v>
          </cell>
          <cell r="V60">
            <v>0.14056513466192355</v>
          </cell>
          <cell r="W60">
            <v>0.17372432481944242</v>
          </cell>
          <cell r="X60">
            <v>0.18829959883722538</v>
          </cell>
          <cell r="Y60">
            <v>0.17750419565955466</v>
          </cell>
          <cell r="Z60">
            <v>0.1715190373850953</v>
          </cell>
          <cell r="AA60">
            <v>0.14816143640265886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34130.920000000006</v>
          </cell>
          <cell r="D62">
            <v>26642.489999999998</v>
          </cell>
          <cell r="E62">
            <v>29281.999999999985</v>
          </cell>
          <cell r="F62">
            <v>33219.159999999931</v>
          </cell>
          <cell r="G62">
            <v>24394.970000000059</v>
          </cell>
          <cell r="H62">
            <v>38227.440000000002</v>
          </cell>
          <cell r="I62">
            <v>24482.119999999966</v>
          </cell>
          <cell r="J62">
            <v>36438.089999999938</v>
          </cell>
          <cell r="K62">
            <v>50962.030000000086</v>
          </cell>
          <cell r="L62">
            <v>30396.280000000028</v>
          </cell>
          <cell r="M62">
            <v>25500.76999999996</v>
          </cell>
          <cell r="N62">
            <v>65803.710000000021</v>
          </cell>
          <cell r="O62">
            <v>43829.42</v>
          </cell>
          <cell r="P62">
            <v>42824.679999999993</v>
          </cell>
          <cell r="Q62">
            <v>65789.090000000011</v>
          </cell>
          <cell r="R62">
            <v>48761.399999999994</v>
          </cell>
          <cell r="S62">
            <v>47330.93000000008</v>
          </cell>
          <cell r="T62">
            <v>66471.189999999944</v>
          </cell>
          <cell r="U62">
            <v>38993.379999999946</v>
          </cell>
          <cell r="V62">
            <v>54019.299999999988</v>
          </cell>
          <cell r="W62">
            <v>57382.639999999956</v>
          </cell>
          <cell r="X62">
            <v>54778.670000000042</v>
          </cell>
          <cell r="Y62">
            <v>71419</v>
          </cell>
          <cell r="Z62">
            <v>51519</v>
          </cell>
          <cell r="AA62">
            <v>643118.69999999995</v>
          </cell>
        </row>
        <row r="63">
          <cell r="A63" t="str">
            <v>Admin Telephone</v>
          </cell>
          <cell r="B63" t="str">
            <v>Telephone</v>
          </cell>
          <cell r="C63">
            <v>1049.95</v>
          </cell>
          <cell r="D63">
            <v>1649.95</v>
          </cell>
          <cell r="E63">
            <v>1349.9499999999998</v>
          </cell>
          <cell r="F63">
            <v>2377.39</v>
          </cell>
          <cell r="G63">
            <v>-212.53999999999996</v>
          </cell>
          <cell r="H63">
            <v>67.350000000000364</v>
          </cell>
          <cell r="I63">
            <v>2549.9499999999998</v>
          </cell>
          <cell r="J63">
            <v>63.600000000000364</v>
          </cell>
          <cell r="K63">
            <v>76.639999999999418</v>
          </cell>
          <cell r="L63">
            <v>49.950000000000728</v>
          </cell>
          <cell r="M63">
            <v>2596.84</v>
          </cell>
          <cell r="N63">
            <v>698.34999999999854</v>
          </cell>
          <cell r="O63">
            <v>712.77</v>
          </cell>
          <cell r="P63">
            <v>718.69</v>
          </cell>
          <cell r="Q63">
            <v>677.48999999999978</v>
          </cell>
          <cell r="R63">
            <v>646.07000000000016</v>
          </cell>
          <cell r="S63">
            <v>74.829999999999927</v>
          </cell>
          <cell r="T63">
            <v>1275.8600000000001</v>
          </cell>
          <cell r="U63">
            <v>672.57000000000062</v>
          </cell>
          <cell r="V63">
            <v>887.16999999999916</v>
          </cell>
          <cell r="W63">
            <v>880.90999999999985</v>
          </cell>
          <cell r="X63">
            <v>1255.1599999999999</v>
          </cell>
          <cell r="Y63">
            <v>996</v>
          </cell>
          <cell r="Z63">
            <v>1178.0334135296462</v>
          </cell>
          <cell r="AA63">
            <v>9975.5534135296475</v>
          </cell>
        </row>
        <row r="64">
          <cell r="A64" t="str">
            <v>Admin Other</v>
          </cell>
          <cell r="B64" t="str">
            <v>Other Admin Expenses</v>
          </cell>
          <cell r="C64">
            <v>7330.42</v>
          </cell>
          <cell r="D64">
            <v>627.45999999999913</v>
          </cell>
          <cell r="E64">
            <v>11236.94</v>
          </cell>
          <cell r="F64">
            <v>7093.119999999999</v>
          </cell>
          <cell r="G64">
            <v>7310.5300000000025</v>
          </cell>
          <cell r="H64">
            <v>6122.1000000000058</v>
          </cell>
          <cell r="I64">
            <v>6628.3600000000006</v>
          </cell>
          <cell r="J64">
            <v>3946.7399999999907</v>
          </cell>
          <cell r="K64">
            <v>5995.9800000000032</v>
          </cell>
          <cell r="L64">
            <v>8513.8900000000067</v>
          </cell>
          <cell r="M64">
            <v>8865.7900000000081</v>
          </cell>
          <cell r="N64">
            <v>6581.0099999999802</v>
          </cell>
          <cell r="O64">
            <v>6751.41</v>
          </cell>
          <cell r="P64">
            <v>17230.570000000003</v>
          </cell>
          <cell r="Q64">
            <v>7368.6399999999921</v>
          </cell>
          <cell r="R64">
            <v>10129.450000000012</v>
          </cell>
          <cell r="S64">
            <v>7910.7599999999948</v>
          </cell>
          <cell r="T64">
            <v>12637.939999999995</v>
          </cell>
          <cell r="U64">
            <v>8788.0400000000009</v>
          </cell>
          <cell r="V64">
            <v>12253.599999999977</v>
          </cell>
          <cell r="W64">
            <v>14733.340000000026</v>
          </cell>
          <cell r="X64">
            <v>8224.8999999999942</v>
          </cell>
          <cell r="Y64">
            <v>13000</v>
          </cell>
          <cell r="Z64">
            <v>12000</v>
          </cell>
          <cell r="AA64">
            <v>131028.65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-508.1</v>
          </cell>
          <cell r="D65">
            <v>-853.36</v>
          </cell>
          <cell r="E65">
            <v>-5215.41</v>
          </cell>
          <cell r="F65">
            <v>1381.3100000000004</v>
          </cell>
          <cell r="G65">
            <v>-4677.380000000001</v>
          </cell>
          <cell r="H65">
            <v>-5616.7999999999993</v>
          </cell>
          <cell r="I65">
            <v>-2830.0500000000011</v>
          </cell>
          <cell r="J65">
            <v>-928.39999999999782</v>
          </cell>
          <cell r="K65">
            <v>-273.30000000000291</v>
          </cell>
          <cell r="L65">
            <v>0</v>
          </cell>
          <cell r="M65">
            <v>-11530.310000000001</v>
          </cell>
          <cell r="N65">
            <v>-1055.5499999999993</v>
          </cell>
          <cell r="O65">
            <v>-2050.61</v>
          </cell>
          <cell r="P65">
            <v>-450</v>
          </cell>
          <cell r="Q65">
            <v>-4218.33</v>
          </cell>
          <cell r="R65">
            <v>0</v>
          </cell>
          <cell r="S65">
            <v>-2942.5000000000009</v>
          </cell>
          <cell r="T65">
            <v>-10517.87</v>
          </cell>
          <cell r="U65">
            <v>0</v>
          </cell>
          <cell r="V65">
            <v>-5061.4799999999996</v>
          </cell>
          <cell r="W65">
            <v>-303.99999999999636</v>
          </cell>
          <cell r="X65">
            <v>-1000</v>
          </cell>
          <cell r="Y65">
            <v>-773</v>
          </cell>
          <cell r="Z65">
            <v>-2520.9915049534429</v>
          </cell>
          <cell r="AA65">
            <v>-29838.781504953444</v>
          </cell>
        </row>
        <row r="66">
          <cell r="B66" t="str">
            <v>Total Administrative expenses</v>
          </cell>
          <cell r="C66">
            <v>42003.19</v>
          </cell>
          <cell r="D66">
            <v>28066.539999999997</v>
          </cell>
          <cell r="E66">
            <v>36653.479999999981</v>
          </cell>
          <cell r="F66">
            <v>44070.979999999923</v>
          </cell>
          <cell r="G66">
            <v>26815.58000000006</v>
          </cell>
          <cell r="H66">
            <v>38800.090000000011</v>
          </cell>
          <cell r="I66">
            <v>30830.379999999961</v>
          </cell>
          <cell r="J66">
            <v>39520.029999999926</v>
          </cell>
          <cell r="K66">
            <v>56761.350000000086</v>
          </cell>
          <cell r="L66">
            <v>38960.120000000039</v>
          </cell>
          <cell r="M66">
            <v>25433.089999999964</v>
          </cell>
          <cell r="N66">
            <v>72027.520000000004</v>
          </cell>
          <cell r="O66">
            <v>49242.989999999991</v>
          </cell>
          <cell r="P66">
            <v>60323.94</v>
          </cell>
          <cell r="Q66">
            <v>69616.89</v>
          </cell>
          <cell r="R66">
            <v>59536.920000000006</v>
          </cell>
          <cell r="S66">
            <v>52374.020000000077</v>
          </cell>
          <cell r="T66">
            <v>69867.119999999937</v>
          </cell>
          <cell r="U66">
            <v>48453.989999999947</v>
          </cell>
          <cell r="V66">
            <v>62098.589999999967</v>
          </cell>
          <cell r="W66">
            <v>72692.889999999985</v>
          </cell>
          <cell r="X66">
            <v>63258.73000000004</v>
          </cell>
          <cell r="Y66">
            <v>84642</v>
          </cell>
          <cell r="Z66">
            <v>62176.041908576197</v>
          </cell>
          <cell r="AA66">
            <v>754284.12190857623</v>
          </cell>
        </row>
        <row r="67">
          <cell r="C67">
            <v>7.1238436187462617E-2</v>
          </cell>
          <cell r="D67">
            <v>3.7699325336634545E-2</v>
          </cell>
          <cell r="E67">
            <v>5.4242966683374076E-2</v>
          </cell>
          <cell r="F67">
            <v>5.1028952734681658E-2</v>
          </cell>
          <cell r="G67">
            <v>2.9089210116209015E-2</v>
          </cell>
          <cell r="H67">
            <v>8.0075454843522881E-2</v>
          </cell>
          <cell r="I67">
            <v>0.13646658159188998</v>
          </cell>
          <cell r="J67">
            <v>7.7969245969701118E-2</v>
          </cell>
          <cell r="K67">
            <v>7.5439753061098513E-2</v>
          </cell>
          <cell r="L67">
            <v>4.2532449806651086E-2</v>
          </cell>
          <cell r="M67">
            <v>2.8268026805236858E-2</v>
          </cell>
          <cell r="N67">
            <v>8.2372599178629047E-2</v>
          </cell>
          <cell r="O67">
            <v>6.5743778328003585E-2</v>
          </cell>
          <cell r="P67">
            <v>8.2429432436227065E-2</v>
          </cell>
          <cell r="Q67">
            <v>0.11688599187920036</v>
          </cell>
          <cell r="R67">
            <v>4.8218335104669982E-2</v>
          </cell>
          <cell r="S67">
            <v>5.9132237512025711E-2</v>
          </cell>
          <cell r="T67">
            <v>9.9007495036029708E-2</v>
          </cell>
          <cell r="U67">
            <v>0.19445866923686742</v>
          </cell>
          <cell r="V67">
            <v>9.7865353726120555E-2</v>
          </cell>
          <cell r="W67">
            <v>0.12563083389357163</v>
          </cell>
          <cell r="X67">
            <v>0.17582899783575298</v>
          </cell>
          <cell r="Y67">
            <v>0.16928399999999999</v>
          </cell>
          <cell r="Z67">
            <v>0.11514081834921518</v>
          </cell>
          <cell r="AA67">
            <v>9.7143244733447556E-2</v>
          </cell>
        </row>
        <row r="69">
          <cell r="B69" t="str">
            <v>EBITDA</v>
          </cell>
          <cell r="C69">
            <v>133040.78999999992</v>
          </cell>
          <cell r="D69">
            <v>256938.29000000012</v>
          </cell>
          <cell r="E69">
            <v>140865.45999999996</v>
          </cell>
          <cell r="F69">
            <v>232160.22999999992</v>
          </cell>
          <cell r="G69">
            <v>272717.18999999994</v>
          </cell>
          <cell r="H69">
            <v>337903.20000000065</v>
          </cell>
          <cell r="I69">
            <v>-34659.120000000432</v>
          </cell>
          <cell r="J69">
            <v>256416.40000000049</v>
          </cell>
          <cell r="K69">
            <v>193986.44000000105</v>
          </cell>
          <cell r="L69">
            <v>214004.95999999874</v>
          </cell>
          <cell r="M69">
            <v>176590.7100000004</v>
          </cell>
          <cell r="N69">
            <v>353075.85999999859</v>
          </cell>
          <cell r="O69">
            <v>188851.84999999995</v>
          </cell>
          <cell r="P69">
            <v>173711.78000000032</v>
          </cell>
          <cell r="Q69">
            <v>100880.8899999998</v>
          </cell>
          <cell r="R69">
            <v>374398.10999999981</v>
          </cell>
          <cell r="S69">
            <v>259961.77000000043</v>
          </cell>
          <cell r="T69">
            <v>160135.91999999995</v>
          </cell>
          <cell r="U69">
            <v>7121.6800000006479</v>
          </cell>
          <cell r="V69">
            <v>122432.61999999906</v>
          </cell>
          <cell r="W69">
            <v>49265.659999998345</v>
          </cell>
          <cell r="X69">
            <v>-9279.609999998429</v>
          </cell>
          <cell r="Y69">
            <v>26786.235503556018</v>
          </cell>
          <cell r="Z69">
            <v>67853.011236805687</v>
          </cell>
          <cell r="AA69">
            <v>1522119.9167403621</v>
          </cell>
        </row>
        <row r="70">
          <cell r="C70">
            <v>0.22564042942320828</v>
          </cell>
          <cell r="D70">
            <v>0.34512270433578773</v>
          </cell>
          <cell r="E70">
            <v>0.20846480207658769</v>
          </cell>
          <cell r="F70">
            <v>0.26881393160630507</v>
          </cell>
          <cell r="G70">
            <v>0.29584024071871939</v>
          </cell>
          <cell r="H70">
            <v>0.69736313583504383</v>
          </cell>
          <cell r="I70">
            <v>-0.15341399059574262</v>
          </cell>
          <cell r="J70">
            <v>0.50588507554941997</v>
          </cell>
          <cell r="K70">
            <v>0.2578213719511897</v>
          </cell>
          <cell r="L70">
            <v>0.23362749446291003</v>
          </cell>
          <cell r="M70">
            <v>0.19627465336834127</v>
          </cell>
          <cell r="N70">
            <v>0.40378700107166848</v>
          </cell>
          <cell r="O70">
            <v>0.25213404310407189</v>
          </cell>
          <cell r="P70">
            <v>0.23736784157146842</v>
          </cell>
          <cell r="Q70">
            <v>0.16937790368553496</v>
          </cell>
          <cell r="R70">
            <v>0.30322115303470659</v>
          </cell>
          <cell r="S70">
            <v>0.29350661124898569</v>
          </cell>
          <cell r="T70">
            <v>0.22692586018273059</v>
          </cell>
          <cell r="U70">
            <v>2.8581184243669955E-2</v>
          </cell>
          <cell r="V70">
            <v>0.1929498184083667</v>
          </cell>
          <cell r="W70">
            <v>8.5142934173025306E-2</v>
          </cell>
          <cell r="X70">
            <v>-2.5792875174799661E-2</v>
          </cell>
          <cell r="Y70">
            <v>5.3572471007112037E-2</v>
          </cell>
          <cell r="Z70">
            <v>0.12565372451260312</v>
          </cell>
          <cell r="AA70">
            <v>0.19603179132476259</v>
          </cell>
        </row>
        <row r="72">
          <cell r="A72" t="str">
            <v>Depreciation</v>
          </cell>
          <cell r="B72" t="str">
            <v>Depreciation</v>
          </cell>
          <cell r="C72">
            <v>7697.48</v>
          </cell>
          <cell r="D72">
            <v>7697.48</v>
          </cell>
          <cell r="E72">
            <v>7697.48</v>
          </cell>
          <cell r="F72">
            <v>7863.1800000000039</v>
          </cell>
          <cell r="G72">
            <v>7863.179999999993</v>
          </cell>
          <cell r="H72">
            <v>7863.1800000000076</v>
          </cell>
          <cell r="I72">
            <v>7863.1799999999857</v>
          </cell>
          <cell r="J72">
            <v>7863.1800000000076</v>
          </cell>
          <cell r="K72">
            <v>7863.179999999993</v>
          </cell>
          <cell r="L72">
            <v>7863.1800000000076</v>
          </cell>
          <cell r="M72">
            <v>7286.7399999999907</v>
          </cell>
          <cell r="N72">
            <v>-1401.9899999999907</v>
          </cell>
          <cell r="O72">
            <v>6436.1100000000006</v>
          </cell>
          <cell r="P72">
            <v>6537.99</v>
          </cell>
          <cell r="Q72">
            <v>5345.0699999999979</v>
          </cell>
          <cell r="R72">
            <v>5345.0700000000033</v>
          </cell>
          <cell r="S72">
            <v>5347.429999999993</v>
          </cell>
          <cell r="T72">
            <v>4005.2500000000036</v>
          </cell>
          <cell r="U72">
            <v>4019.1399999999994</v>
          </cell>
          <cell r="V72">
            <v>4034.6899999999951</v>
          </cell>
          <cell r="W72">
            <v>4087.9500000000044</v>
          </cell>
          <cell r="X72">
            <v>4087.9500000000044</v>
          </cell>
          <cell r="Y72">
            <v>4035</v>
          </cell>
          <cell r="Z72">
            <v>6379.953529411765</v>
          </cell>
          <cell r="AA72">
            <v>59661.603529411768</v>
          </cell>
        </row>
        <row r="74">
          <cell r="B74" t="str">
            <v>EBIT</v>
          </cell>
          <cell r="C74">
            <v>125343.30999999992</v>
          </cell>
          <cell r="D74">
            <v>249240.81000000011</v>
          </cell>
          <cell r="E74">
            <v>133167.97999999995</v>
          </cell>
          <cell r="F74">
            <v>224297.04999999993</v>
          </cell>
          <cell r="G74">
            <v>264854.00999999995</v>
          </cell>
          <cell r="H74">
            <v>330040.02000000066</v>
          </cell>
          <cell r="I74">
            <v>-42522.300000000418</v>
          </cell>
          <cell r="J74">
            <v>248553.2200000005</v>
          </cell>
          <cell r="K74">
            <v>186123.26000000106</v>
          </cell>
          <cell r="L74">
            <v>206141.77999999875</v>
          </cell>
          <cell r="M74">
            <v>169303.97000000041</v>
          </cell>
          <cell r="N74">
            <v>354477.84999999858</v>
          </cell>
          <cell r="O74">
            <v>182415.73999999993</v>
          </cell>
          <cell r="P74">
            <v>167173.79000000033</v>
          </cell>
          <cell r="Q74">
            <v>95535.819999999803</v>
          </cell>
          <cell r="R74">
            <v>369053.0399999998</v>
          </cell>
          <cell r="S74">
            <v>254614.34000000043</v>
          </cell>
          <cell r="T74">
            <v>156130.66999999995</v>
          </cell>
          <cell r="U74">
            <v>3102.5400000006484</v>
          </cell>
          <cell r="V74">
            <v>118397.92999999906</v>
          </cell>
          <cell r="W74">
            <v>45177.70999999834</v>
          </cell>
          <cell r="X74">
            <v>-13367.559999998433</v>
          </cell>
          <cell r="Y74">
            <v>22751.235503556018</v>
          </cell>
          <cell r="Z74">
            <v>61473.05770739392</v>
          </cell>
          <cell r="AA74">
            <v>1462458.3132109502</v>
          </cell>
        </row>
        <row r="75">
          <cell r="C75">
            <v>0.21258531532867714</v>
          </cell>
          <cell r="D75">
            <v>0.3347833535361438</v>
          </cell>
          <cell r="E75">
            <v>0.19707341028552339</v>
          </cell>
          <cell r="F75">
            <v>0.25970930446698814</v>
          </cell>
          <cell r="G75">
            <v>0.28731036013431388</v>
          </cell>
          <cell r="H75">
            <v>0.6811351395851255</v>
          </cell>
          <cell r="I75">
            <v>-0.18821931232845293</v>
          </cell>
          <cell r="J75">
            <v>0.49037177215557043</v>
          </cell>
          <cell r="K75">
            <v>0.24737066284235124</v>
          </cell>
          <cell r="L75">
            <v>0.22504332406839736</v>
          </cell>
          <cell r="M75">
            <v>0.18817568617077338</v>
          </cell>
          <cell r="N75">
            <v>0.40539035435000498</v>
          </cell>
          <cell r="O75">
            <v>0.24354126291069519</v>
          </cell>
          <cell r="P75">
            <v>0.22843402847879363</v>
          </cell>
          <cell r="Q75">
            <v>0.16040359000082774</v>
          </cell>
          <cell r="R75">
            <v>0.29889223618079613</v>
          </cell>
          <cell r="S75">
            <v>0.28746916174942599</v>
          </cell>
          <cell r="T75">
            <v>0.22125008924079026</v>
          </cell>
          <cell r="U75">
            <v>1.2451313083902429E-2</v>
          </cell>
          <cell r="V75">
            <v>0.18659127847975895</v>
          </cell>
          <cell r="W75">
            <v>7.8077971321565881E-2</v>
          </cell>
          <cell r="X75">
            <v>-3.7155419944551862E-2</v>
          </cell>
          <cell r="Y75">
            <v>4.5502471007112036E-2</v>
          </cell>
          <cell r="Z75">
            <v>0.11383899575443318</v>
          </cell>
          <cell r="AA75">
            <v>0.18834805308275562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125343.30999999992</v>
          </cell>
          <cell r="D79">
            <v>249240.81000000011</v>
          </cell>
          <cell r="E79">
            <v>133167.97999999995</v>
          </cell>
          <cell r="F79">
            <v>224297.04999999993</v>
          </cell>
          <cell r="G79">
            <v>264854.00999999995</v>
          </cell>
          <cell r="H79">
            <v>330040.02000000066</v>
          </cell>
          <cell r="I79">
            <v>-42522.300000000418</v>
          </cell>
          <cell r="J79">
            <v>248553.2200000005</v>
          </cell>
          <cell r="K79">
            <v>186123.26000000106</v>
          </cell>
          <cell r="L79">
            <v>206141.77999999875</v>
          </cell>
          <cell r="M79">
            <v>169303.97000000041</v>
          </cell>
          <cell r="N79">
            <v>354477.84999999858</v>
          </cell>
          <cell r="O79">
            <v>182415.73999999993</v>
          </cell>
          <cell r="P79">
            <v>167173.79000000033</v>
          </cell>
          <cell r="Q79">
            <v>95535.819999999803</v>
          </cell>
          <cell r="R79">
            <v>369053.0399999998</v>
          </cell>
          <cell r="S79">
            <v>254614.34000000043</v>
          </cell>
          <cell r="T79">
            <v>156130.66999999995</v>
          </cell>
          <cell r="U79">
            <v>3102.5400000006484</v>
          </cell>
          <cell r="V79">
            <v>118397.92999999906</v>
          </cell>
          <cell r="W79">
            <v>45177.70999999834</v>
          </cell>
          <cell r="X79">
            <v>-13367.559999998433</v>
          </cell>
          <cell r="Y79">
            <v>22751.235503556018</v>
          </cell>
          <cell r="Z79">
            <v>61473.05770739392</v>
          </cell>
          <cell r="AA79">
            <v>1462458.3132109502</v>
          </cell>
        </row>
        <row r="80">
          <cell r="C80">
            <v>0.21258531532867714</v>
          </cell>
          <cell r="D80">
            <v>0.3347833535361438</v>
          </cell>
          <cell r="E80">
            <v>0.19707341028552339</v>
          </cell>
          <cell r="F80">
            <v>0.25970930446698814</v>
          </cell>
          <cell r="G80">
            <v>0.28731036013431388</v>
          </cell>
          <cell r="H80">
            <v>0.6811351395851255</v>
          </cell>
          <cell r="I80">
            <v>-0.18821931232845293</v>
          </cell>
          <cell r="J80">
            <v>0.49037177215557043</v>
          </cell>
          <cell r="K80">
            <v>0.24737066284235124</v>
          </cell>
          <cell r="L80">
            <v>0.22504332406839736</v>
          </cell>
          <cell r="M80">
            <v>0.18817568617077338</v>
          </cell>
          <cell r="N80">
            <v>0.40539035435000498</v>
          </cell>
          <cell r="O80">
            <v>0.24354126291069519</v>
          </cell>
          <cell r="P80">
            <v>0.22843402847879363</v>
          </cell>
          <cell r="Q80">
            <v>0.16040359000082774</v>
          </cell>
          <cell r="R80">
            <v>0.29889223618079613</v>
          </cell>
          <cell r="S80">
            <v>0.28746916174942599</v>
          </cell>
          <cell r="T80">
            <v>0.22125008924079026</v>
          </cell>
          <cell r="U80">
            <v>1.2451313083902429E-2</v>
          </cell>
          <cell r="V80">
            <v>0.18659127847975895</v>
          </cell>
          <cell r="W80">
            <v>7.8077971321565881E-2</v>
          </cell>
          <cell r="X80">
            <v>-3.7155419944551862E-2</v>
          </cell>
          <cell r="Y80">
            <v>4.5502471007112036E-2</v>
          </cell>
          <cell r="Z80">
            <v>0.11383899575443318</v>
          </cell>
          <cell r="AA80">
            <v>0.18834805308275562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125343.30999999992</v>
          </cell>
          <cell r="D84">
            <v>249240.81000000011</v>
          </cell>
          <cell r="E84">
            <v>133167.97999999995</v>
          </cell>
          <cell r="F84">
            <v>224297.04999999993</v>
          </cell>
          <cell r="G84">
            <v>264854.00999999995</v>
          </cell>
          <cell r="H84">
            <v>330040.02000000066</v>
          </cell>
          <cell r="I84">
            <v>-42522.300000000418</v>
          </cell>
          <cell r="J84">
            <v>248553.2200000005</v>
          </cell>
          <cell r="K84">
            <v>186123.26000000106</v>
          </cell>
          <cell r="L84">
            <v>206141.77999999875</v>
          </cell>
          <cell r="M84">
            <v>169303.97000000041</v>
          </cell>
          <cell r="N84">
            <v>354477.84999999858</v>
          </cell>
          <cell r="O84">
            <v>182415.73999999993</v>
          </cell>
          <cell r="P84">
            <v>167173.79000000033</v>
          </cell>
          <cell r="Q84">
            <v>95535.819999999803</v>
          </cell>
          <cell r="R84">
            <v>369053.0399999998</v>
          </cell>
          <cell r="S84">
            <v>254614.34000000043</v>
          </cell>
          <cell r="T84">
            <v>156130.66999999995</v>
          </cell>
          <cell r="U84">
            <v>3102.5400000006484</v>
          </cell>
          <cell r="V84">
            <v>118397.92999999906</v>
          </cell>
          <cell r="W84">
            <v>45177.70999999834</v>
          </cell>
          <cell r="X84">
            <v>-13367.559999998433</v>
          </cell>
          <cell r="Y84">
            <v>22751.235503556018</v>
          </cell>
          <cell r="Z84">
            <v>61473.05770739392</v>
          </cell>
          <cell r="AA84">
            <v>1462458.3132109502</v>
          </cell>
        </row>
        <row r="85">
          <cell r="C85">
            <v>0.21258531532867714</v>
          </cell>
          <cell r="D85">
            <v>0.3347833535361438</v>
          </cell>
          <cell r="E85">
            <v>0.19707341028552339</v>
          </cell>
          <cell r="F85">
            <v>0.25970930446698814</v>
          </cell>
          <cell r="G85">
            <v>0.28731036013431388</v>
          </cell>
          <cell r="H85">
            <v>0.6811351395851255</v>
          </cell>
          <cell r="I85">
            <v>-0.18821931232845293</v>
          </cell>
          <cell r="J85">
            <v>0.49037177215557043</v>
          </cell>
          <cell r="K85">
            <v>0.24737066284235124</v>
          </cell>
          <cell r="L85">
            <v>0.22504332406839736</v>
          </cell>
          <cell r="M85">
            <v>0.18817568617077338</v>
          </cell>
          <cell r="N85">
            <v>0.40539035435000498</v>
          </cell>
          <cell r="O85">
            <v>0.24354126291069519</v>
          </cell>
          <cell r="P85">
            <v>0.22843402847879363</v>
          </cell>
          <cell r="Q85">
            <v>0.16040359000082774</v>
          </cell>
          <cell r="R85">
            <v>0.29889223618079613</v>
          </cell>
          <cell r="S85">
            <v>0.28746916174942599</v>
          </cell>
          <cell r="T85">
            <v>0.22125008924079026</v>
          </cell>
          <cell r="U85">
            <v>1.2451313083902429E-2</v>
          </cell>
          <cell r="V85">
            <v>0.18659127847975895</v>
          </cell>
          <cell r="W85">
            <v>7.8077971321565881E-2</v>
          </cell>
          <cell r="X85">
            <v>-3.7155419944551862E-2</v>
          </cell>
          <cell r="Y85">
            <v>4.5502471007112036E-2</v>
          </cell>
          <cell r="Z85">
            <v>0.11383899575443318</v>
          </cell>
          <cell r="AA85">
            <v>0.18834805308275562</v>
          </cell>
        </row>
      </sheetData>
      <sheetData sheetId="40" refreshError="1">
        <row r="9">
          <cell r="A9" t="str">
            <v>Sales - External</v>
          </cell>
          <cell r="B9" t="str">
            <v>External Sales</v>
          </cell>
          <cell r="C9">
            <v>215072</v>
          </cell>
          <cell r="D9">
            <v>155996</v>
          </cell>
          <cell r="E9">
            <v>207805.81000000006</v>
          </cell>
          <cell r="F9">
            <v>150517.64000000013</v>
          </cell>
          <cell r="G9">
            <v>129356</v>
          </cell>
          <cell r="H9">
            <v>63736.79999999993</v>
          </cell>
          <cell r="I9">
            <v>86974.650000000023</v>
          </cell>
          <cell r="J9">
            <v>155021.39999999991</v>
          </cell>
          <cell r="K9">
            <v>131833.89999999991</v>
          </cell>
          <cell r="L9">
            <v>147485.46999999997</v>
          </cell>
          <cell r="M9">
            <v>136415</v>
          </cell>
          <cell r="N9">
            <v>60874.010000000009</v>
          </cell>
          <cell r="O9">
            <v>125291.29000000001</v>
          </cell>
          <cell r="P9">
            <v>126885.09999999995</v>
          </cell>
          <cell r="Q9">
            <v>49940</v>
          </cell>
          <cell r="R9">
            <v>-48940</v>
          </cell>
          <cell r="S9">
            <v>0</v>
          </cell>
          <cell r="T9">
            <v>-6125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247051.38999999996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2643</v>
          </cell>
          <cell r="P17">
            <v>675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3318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2643</v>
          </cell>
          <cell r="P24">
            <v>675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3318</v>
          </cell>
        </row>
        <row r="25">
          <cell r="A25" t="str">
            <v>Sales</v>
          </cell>
          <cell r="B25" t="str">
            <v>Total Sales</v>
          </cell>
          <cell r="C25">
            <v>215072</v>
          </cell>
          <cell r="D25">
            <v>155996</v>
          </cell>
          <cell r="E25">
            <v>207805.81000000006</v>
          </cell>
          <cell r="F25">
            <v>150517.64000000013</v>
          </cell>
          <cell r="G25">
            <v>129356</v>
          </cell>
          <cell r="H25">
            <v>63736.79999999993</v>
          </cell>
          <cell r="I25">
            <v>86974.650000000023</v>
          </cell>
          <cell r="J25">
            <v>155021.39999999991</v>
          </cell>
          <cell r="K25">
            <v>131833.89999999991</v>
          </cell>
          <cell r="L25">
            <v>147485.46999999997</v>
          </cell>
          <cell r="M25">
            <v>136415</v>
          </cell>
          <cell r="N25">
            <v>60874.010000000009</v>
          </cell>
          <cell r="O25">
            <v>127934.29000000001</v>
          </cell>
          <cell r="P25">
            <v>127560.09999999995</v>
          </cell>
          <cell r="Q25">
            <v>49940</v>
          </cell>
          <cell r="R25">
            <v>-48940</v>
          </cell>
          <cell r="S25">
            <v>0</v>
          </cell>
          <cell r="T25">
            <v>-6125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250369.38999999996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64617.080000000016</v>
          </cell>
          <cell r="D27">
            <v>53575.499999999985</v>
          </cell>
          <cell r="E27">
            <v>67678.290000000023</v>
          </cell>
          <cell r="F27">
            <v>55259.790000000008</v>
          </cell>
          <cell r="G27">
            <v>47663.919999999984</v>
          </cell>
          <cell r="H27">
            <v>73406.889999999956</v>
          </cell>
          <cell r="I27">
            <v>11312.200000000012</v>
          </cell>
          <cell r="J27">
            <v>64212.799999999988</v>
          </cell>
          <cell r="K27">
            <v>45947.410000000033</v>
          </cell>
          <cell r="L27">
            <v>49957.390000000014</v>
          </cell>
          <cell r="M27">
            <v>41843.760000000009</v>
          </cell>
          <cell r="N27">
            <v>26435.5</v>
          </cell>
          <cell r="O27">
            <v>31087.160000000003</v>
          </cell>
          <cell r="P27">
            <v>62749.689999999988</v>
          </cell>
          <cell r="Q27">
            <v>7641.8099999999977</v>
          </cell>
          <cell r="R27">
            <v>-493.41000000000349</v>
          </cell>
          <cell r="S27">
            <v>-2686.0499999999884</v>
          </cell>
          <cell r="T27">
            <v>0</v>
          </cell>
          <cell r="U27">
            <v>0</v>
          </cell>
          <cell r="V27">
            <v>3250.6999999999971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101549.9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150454.91999999998</v>
          </cell>
          <cell r="D29">
            <v>102420.50000000001</v>
          </cell>
          <cell r="E29">
            <v>140127.52000000002</v>
          </cell>
          <cell r="F29">
            <v>95257.850000000122</v>
          </cell>
          <cell r="G29">
            <v>81692.080000000016</v>
          </cell>
          <cell r="H29">
            <v>-9670.0900000000256</v>
          </cell>
          <cell r="I29">
            <v>75662.450000000012</v>
          </cell>
          <cell r="J29">
            <v>90808.599999999919</v>
          </cell>
          <cell r="K29">
            <v>85886.489999999874</v>
          </cell>
          <cell r="L29">
            <v>97528.079999999958</v>
          </cell>
          <cell r="M29">
            <v>94571.239999999991</v>
          </cell>
          <cell r="N29">
            <v>34438.510000000009</v>
          </cell>
          <cell r="O29">
            <v>96847.13</v>
          </cell>
          <cell r="P29">
            <v>64810.40999999996</v>
          </cell>
          <cell r="Q29">
            <v>42298.19</v>
          </cell>
          <cell r="R29">
            <v>-48446.59</v>
          </cell>
          <cell r="S29">
            <v>2686.0499999999884</v>
          </cell>
          <cell r="T29">
            <v>-6125</v>
          </cell>
          <cell r="U29">
            <v>0</v>
          </cell>
          <cell r="V29">
            <v>-3250.6999999999971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148819.48999999996</v>
          </cell>
        </row>
        <row r="30">
          <cell r="C30">
            <v>0.69955605564648116</v>
          </cell>
          <cell r="D30">
            <v>0.65655850150003858</v>
          </cell>
          <cell r="E30">
            <v>0.67431954862089749</v>
          </cell>
          <cell r="F30">
            <v>0.63286834685954441</v>
          </cell>
          <cell r="G30">
            <v>0.63152911345434315</v>
          </cell>
          <cell r="H30">
            <v>-0.15171910105308137</v>
          </cell>
          <cell r="I30">
            <v>0.86993681492250896</v>
          </cell>
          <cell r="J30">
            <v>0.5857810599052774</v>
          </cell>
          <cell r="K30">
            <v>0.6514749999810362</v>
          </cell>
          <cell r="L30">
            <v>0.66127246297550513</v>
          </cell>
          <cell r="M30">
            <v>0.69326129824432792</v>
          </cell>
          <cell r="N30">
            <v>0.56573421070831387</v>
          </cell>
          <cell r="O30">
            <v>0.75700681967281791</v>
          </cell>
          <cell r="P30">
            <v>0.50807744741498306</v>
          </cell>
          <cell r="Q30">
            <v>0.84698017621145383</v>
          </cell>
          <cell r="R30">
            <v>0.98991806293420503</v>
          </cell>
          <cell r="AA30">
            <v>0.59439969878106902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33581.46</v>
          </cell>
          <cell r="D32">
            <v>33522.159999999996</v>
          </cell>
          <cell r="E32">
            <v>34163.920000000013</v>
          </cell>
          <cell r="F32">
            <v>40315.129999999976</v>
          </cell>
          <cell r="G32">
            <v>33030.940000000031</v>
          </cell>
          <cell r="H32">
            <v>30223.939999999973</v>
          </cell>
          <cell r="I32">
            <v>30241.630000000005</v>
          </cell>
          <cell r="J32">
            <v>42377.610000000044</v>
          </cell>
          <cell r="K32">
            <v>36550.599999999977</v>
          </cell>
          <cell r="L32">
            <v>33384.039999999979</v>
          </cell>
          <cell r="M32">
            <v>37934.910000000033</v>
          </cell>
          <cell r="N32">
            <v>39700.339999999967</v>
          </cell>
          <cell r="O32">
            <v>34743.910000000003</v>
          </cell>
          <cell r="P32">
            <v>22518.22</v>
          </cell>
          <cell r="Q32">
            <v>18411.229999999996</v>
          </cell>
          <cell r="R32">
            <v>299.91999999999825</v>
          </cell>
          <cell r="S32">
            <v>0</v>
          </cell>
          <cell r="T32">
            <v>0</v>
          </cell>
          <cell r="U32">
            <v>0</v>
          </cell>
          <cell r="V32">
            <v>360</v>
          </cell>
          <cell r="W32">
            <v>-2581.75</v>
          </cell>
          <cell r="X32">
            <v>2581.75</v>
          </cell>
          <cell r="Y32">
            <v>0</v>
          </cell>
          <cell r="Z32">
            <v>0</v>
          </cell>
          <cell r="AA32">
            <v>76333.279999999999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7830.54</v>
          </cell>
          <cell r="D35">
            <v>7830.54</v>
          </cell>
          <cell r="E35">
            <v>7830.5399999999991</v>
          </cell>
          <cell r="F35">
            <v>7830.5400000000009</v>
          </cell>
          <cell r="G35">
            <v>7830.5600000000013</v>
          </cell>
          <cell r="H35">
            <v>7830.5400000000009</v>
          </cell>
          <cell r="I35">
            <v>7830.5400000000009</v>
          </cell>
          <cell r="J35">
            <v>9749.82</v>
          </cell>
          <cell r="K35">
            <v>8009.3299999999945</v>
          </cell>
          <cell r="L35">
            <v>8409.3300000000017</v>
          </cell>
          <cell r="M35">
            <v>8009.3300000000017</v>
          </cell>
          <cell r="N35">
            <v>8009.3300000000017</v>
          </cell>
          <cell r="O35">
            <v>8009.33</v>
          </cell>
          <cell r="P35">
            <v>8009.33</v>
          </cell>
          <cell r="Q35">
            <v>5287.2099999999991</v>
          </cell>
          <cell r="R35">
            <v>0</v>
          </cell>
          <cell r="S35">
            <v>0</v>
          </cell>
          <cell r="T35">
            <v>2722.1200000000026</v>
          </cell>
          <cell r="U35">
            <v>2722.119999999999</v>
          </cell>
          <cell r="V35">
            <v>2722.119999999999</v>
          </cell>
          <cell r="W35">
            <v>2722.119999999999</v>
          </cell>
          <cell r="X35">
            <v>8209.1200000000026</v>
          </cell>
          <cell r="Y35">
            <v>2722</v>
          </cell>
          <cell r="Z35">
            <v>2722</v>
          </cell>
          <cell r="AA35">
            <v>45847.47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200.5</v>
          </cell>
          <cell r="D36">
            <v>1235.9000000000001</v>
          </cell>
          <cell r="E36">
            <v>693.11999999999989</v>
          </cell>
          <cell r="F36">
            <v>114</v>
          </cell>
          <cell r="G36">
            <v>0</v>
          </cell>
          <cell r="H36">
            <v>0</v>
          </cell>
          <cell r="I36">
            <v>0</v>
          </cell>
          <cell r="J36">
            <v>361.75</v>
          </cell>
          <cell r="K36">
            <v>0</v>
          </cell>
          <cell r="L36">
            <v>598.23</v>
          </cell>
          <cell r="M36">
            <v>316.59999999999991</v>
          </cell>
          <cell r="N36">
            <v>541</v>
          </cell>
          <cell r="O36">
            <v>0</v>
          </cell>
          <cell r="P36">
            <v>0</v>
          </cell>
          <cell r="Q36">
            <v>160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160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448.53</v>
          </cell>
          <cell r="D38">
            <v>448.53</v>
          </cell>
          <cell r="E38">
            <v>1081.3599999999999</v>
          </cell>
          <cell r="F38">
            <v>200.43000000000006</v>
          </cell>
          <cell r="G38">
            <v>471.07000000000016</v>
          </cell>
          <cell r="H38">
            <v>471.07000000000016</v>
          </cell>
          <cell r="I38">
            <v>471.06999999999925</v>
          </cell>
          <cell r="J38">
            <v>471.07000000000107</v>
          </cell>
          <cell r="K38">
            <v>471.06999999999834</v>
          </cell>
          <cell r="L38">
            <v>471.07000000000153</v>
          </cell>
          <cell r="M38">
            <v>471.06999999999971</v>
          </cell>
          <cell r="N38">
            <v>471.07000000000062</v>
          </cell>
          <cell r="O38">
            <v>255.04</v>
          </cell>
          <cell r="P38">
            <v>255.04</v>
          </cell>
          <cell r="Q38">
            <v>255.04000000000002</v>
          </cell>
          <cell r="R38">
            <v>3.999999999996362E-2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765.16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755</v>
          </cell>
          <cell r="D39">
            <v>0</v>
          </cell>
          <cell r="E39">
            <v>240</v>
          </cell>
          <cell r="F39">
            <v>480</v>
          </cell>
          <cell r="G39">
            <v>1017.27</v>
          </cell>
          <cell r="H39">
            <v>4538</v>
          </cell>
          <cell r="I39">
            <v>1920</v>
          </cell>
          <cell r="J39">
            <v>1810</v>
          </cell>
          <cell r="K39">
            <v>1633</v>
          </cell>
          <cell r="L39">
            <v>1664.8199999999997</v>
          </cell>
          <cell r="M39">
            <v>1344</v>
          </cell>
          <cell r="N39">
            <v>558.72999999999956</v>
          </cell>
          <cell r="O39">
            <v>0</v>
          </cell>
          <cell r="P39">
            <v>0</v>
          </cell>
          <cell r="Q39">
            <v>528.41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528.41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2779.91</v>
          </cell>
          <cell r="D40">
            <v>6866.4900000000016</v>
          </cell>
          <cell r="E40">
            <v>3792.8399999999965</v>
          </cell>
          <cell r="F40">
            <v>4982.3000000000029</v>
          </cell>
          <cell r="G40">
            <v>3719.8499999999949</v>
          </cell>
          <cell r="H40">
            <v>3129.6600000000071</v>
          </cell>
          <cell r="I40">
            <v>2025.9499999999971</v>
          </cell>
          <cell r="J40">
            <v>2023.7800000000025</v>
          </cell>
          <cell r="K40">
            <v>601.36999999999898</v>
          </cell>
          <cell r="L40">
            <v>2124.6099999999969</v>
          </cell>
          <cell r="M40">
            <v>714.20000000000073</v>
          </cell>
          <cell r="N40">
            <v>-85.769999999996799</v>
          </cell>
          <cell r="O40">
            <v>3057.91</v>
          </cell>
          <cell r="P40">
            <v>-300.13999999999987</v>
          </cell>
          <cell r="Q40">
            <v>465</v>
          </cell>
          <cell r="R40">
            <v>-824</v>
          </cell>
          <cell r="S40">
            <v>620.00999999999976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1971.5700000000006</v>
          </cell>
          <cell r="Y40">
            <v>0</v>
          </cell>
          <cell r="Z40">
            <v>0</v>
          </cell>
          <cell r="AA40">
            <v>4990.3500000000004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2992.21</v>
          </cell>
          <cell r="D41">
            <v>2892.5600000000004</v>
          </cell>
          <cell r="E41">
            <v>3233.9599999999991</v>
          </cell>
          <cell r="F41">
            <v>2803.6399999999994</v>
          </cell>
          <cell r="G41">
            <v>2003.6099999999988</v>
          </cell>
          <cell r="H41">
            <v>2075.3300000000017</v>
          </cell>
          <cell r="I41">
            <v>1637.58</v>
          </cell>
          <cell r="J41">
            <v>1930.2799999999988</v>
          </cell>
          <cell r="K41">
            <v>2296.7599999999984</v>
          </cell>
          <cell r="L41">
            <v>2342.2700000000041</v>
          </cell>
          <cell r="M41">
            <v>1777.1699999999983</v>
          </cell>
          <cell r="N41">
            <v>6026.8600000000042</v>
          </cell>
          <cell r="O41">
            <v>1865.0599999999997</v>
          </cell>
          <cell r="P41">
            <v>2474.1099999999997</v>
          </cell>
          <cell r="Q41">
            <v>291.8700000000008</v>
          </cell>
          <cell r="R41">
            <v>185.77999999999975</v>
          </cell>
          <cell r="S41">
            <v>-185.42999999999938</v>
          </cell>
          <cell r="T41">
            <v>932.94999999999982</v>
          </cell>
          <cell r="U41">
            <v>977.47000000000025</v>
          </cell>
          <cell r="V41">
            <v>977.47000000000025</v>
          </cell>
          <cell r="W41">
            <v>977.46999999999935</v>
          </cell>
          <cell r="X41">
            <v>977.47000000000116</v>
          </cell>
          <cell r="Y41">
            <v>977</v>
          </cell>
          <cell r="Z41">
            <v>977</v>
          </cell>
          <cell r="AA41">
            <v>11428.220000000001</v>
          </cell>
        </row>
        <row r="42">
          <cell r="B42" t="str">
            <v>Total Manufacturing Costs</v>
          </cell>
          <cell r="C42">
            <v>48588.15</v>
          </cell>
          <cell r="D42">
            <v>52796.179999999993</v>
          </cell>
          <cell r="E42">
            <v>51035.740000000013</v>
          </cell>
          <cell r="F42">
            <v>56726.039999999979</v>
          </cell>
          <cell r="G42">
            <v>48073.300000000017</v>
          </cell>
          <cell r="H42">
            <v>48268.539999999979</v>
          </cell>
          <cell r="I42">
            <v>44126.770000000004</v>
          </cell>
          <cell r="J42">
            <v>58724.310000000041</v>
          </cell>
          <cell r="K42">
            <v>49562.129999999961</v>
          </cell>
          <cell r="L42">
            <v>48994.369999999981</v>
          </cell>
          <cell r="M42">
            <v>50567.280000000028</v>
          </cell>
          <cell r="N42">
            <v>55221.559999999983</v>
          </cell>
          <cell r="O42">
            <v>47931.25</v>
          </cell>
          <cell r="P42">
            <v>32956.560000000005</v>
          </cell>
          <cell r="Q42">
            <v>25398.759999999995</v>
          </cell>
          <cell r="R42">
            <v>-338.26000000000204</v>
          </cell>
          <cell r="S42">
            <v>434.58000000000038</v>
          </cell>
          <cell r="T42">
            <v>3655.0700000000024</v>
          </cell>
          <cell r="U42">
            <v>3699.5899999999992</v>
          </cell>
          <cell r="V42">
            <v>4059.5899999999992</v>
          </cell>
          <cell r="W42">
            <v>1117.8399999999983</v>
          </cell>
          <cell r="X42">
            <v>13739.910000000003</v>
          </cell>
          <cell r="Y42">
            <v>3699</v>
          </cell>
          <cell r="Z42">
            <v>3699</v>
          </cell>
          <cell r="AA42">
            <v>140052.89000000001</v>
          </cell>
        </row>
        <row r="43">
          <cell r="C43">
            <v>0.22591573984526112</v>
          </cell>
          <cell r="D43">
            <v>0.33844572937767631</v>
          </cell>
          <cell r="E43">
            <v>0.24559342205109663</v>
          </cell>
          <cell r="F43">
            <v>0.37687303627667779</v>
          </cell>
          <cell r="G43">
            <v>0.37163564117628883</v>
          </cell>
          <cell r="H43">
            <v>0.75731037642304022</v>
          </cell>
          <cell r="I43">
            <v>0.50735208477412663</v>
          </cell>
          <cell r="J43">
            <v>0.37881421532769072</v>
          </cell>
          <cell r="K43">
            <v>0.37594374436317213</v>
          </cell>
          <cell r="L43">
            <v>0.332197944651768</v>
          </cell>
          <cell r="M43">
            <v>0.37068709452772808</v>
          </cell>
          <cell r="N43">
            <v>0.90714510182588559</v>
          </cell>
          <cell r="O43">
            <v>0.37465522339632318</v>
          </cell>
          <cell r="P43">
            <v>0.25836103922778375</v>
          </cell>
          <cell r="Q43">
            <v>0.50858550260312363</v>
          </cell>
          <cell r="R43">
            <v>6.9117286473232946E-3</v>
          </cell>
          <cell r="AA43">
            <v>0.55938503504761516</v>
          </cell>
        </row>
        <row r="44">
          <cell r="B44" t="str">
            <v>Contribution margin</v>
          </cell>
          <cell r="C44">
            <v>101866.76999999999</v>
          </cell>
          <cell r="D44">
            <v>49624.320000000022</v>
          </cell>
          <cell r="E44">
            <v>89091.78</v>
          </cell>
          <cell r="F44">
            <v>38531.810000000143</v>
          </cell>
          <cell r="G44">
            <v>33618.78</v>
          </cell>
          <cell r="H44">
            <v>-57938.630000000005</v>
          </cell>
          <cell r="I44">
            <v>31535.680000000008</v>
          </cell>
          <cell r="J44">
            <v>32084.289999999877</v>
          </cell>
          <cell r="K44">
            <v>36324.359999999913</v>
          </cell>
          <cell r="L44">
            <v>48533.709999999977</v>
          </cell>
          <cell r="M44">
            <v>44003.959999999963</v>
          </cell>
          <cell r="N44">
            <v>-20783.049999999974</v>
          </cell>
          <cell r="O44">
            <v>48915.880000000005</v>
          </cell>
          <cell r="P44">
            <v>31853.849999999955</v>
          </cell>
          <cell r="Q44">
            <v>16899.430000000008</v>
          </cell>
          <cell r="R44">
            <v>-48108.329999999994</v>
          </cell>
          <cell r="S44">
            <v>2251.469999999988</v>
          </cell>
          <cell r="T44">
            <v>-9780.0700000000033</v>
          </cell>
          <cell r="U44">
            <v>-3699.5899999999992</v>
          </cell>
          <cell r="V44">
            <v>-7310.2899999999963</v>
          </cell>
          <cell r="W44">
            <v>-1117.8399999999983</v>
          </cell>
          <cell r="X44">
            <v>-13739.910000000003</v>
          </cell>
          <cell r="Y44">
            <v>-3699</v>
          </cell>
          <cell r="Z44">
            <v>-3699</v>
          </cell>
          <cell r="AA44">
            <v>8766.5999999999476</v>
          </cell>
        </row>
        <row r="45">
          <cell r="C45">
            <v>0.47364031580122001</v>
          </cell>
          <cell r="D45">
            <v>0.31811277212236228</v>
          </cell>
          <cell r="E45">
            <v>0.4287261265698008</v>
          </cell>
          <cell r="F45">
            <v>0.25599531058286662</v>
          </cell>
          <cell r="G45">
            <v>0.25989347227805437</v>
          </cell>
          <cell r="H45">
            <v>-0.90902947747612162</v>
          </cell>
          <cell r="I45">
            <v>0.36258473014838233</v>
          </cell>
          <cell r="J45">
            <v>0.20696684457758668</v>
          </cell>
          <cell r="K45">
            <v>0.27553125561786412</v>
          </cell>
          <cell r="L45">
            <v>0.32907451832373713</v>
          </cell>
          <cell r="M45">
            <v>0.32257420371659978</v>
          </cell>
          <cell r="N45">
            <v>-0.34141089111757167</v>
          </cell>
          <cell r="O45">
            <v>0.38235159627649479</v>
          </cell>
          <cell r="P45">
            <v>0.24971640818719934</v>
          </cell>
          <cell r="Q45">
            <v>0.33839467360833014</v>
          </cell>
          <cell r="R45">
            <v>0.98300633428688178</v>
          </cell>
          <cell r="AA45">
            <v>3.5014663733453792E-2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8064.13</v>
          </cell>
          <cell r="D47">
            <v>4682.7699999999995</v>
          </cell>
          <cell r="E47">
            <v>4250.51</v>
          </cell>
          <cell r="F47">
            <v>11474.45</v>
          </cell>
          <cell r="G47">
            <v>13397.57</v>
          </cell>
          <cell r="H47">
            <v>9868.8700000000026</v>
          </cell>
          <cell r="I47">
            <v>6124.9099999999962</v>
          </cell>
          <cell r="J47">
            <v>11375.019999999997</v>
          </cell>
          <cell r="K47">
            <v>12410.020000000004</v>
          </cell>
          <cell r="L47">
            <v>9415.3699999999953</v>
          </cell>
          <cell r="M47">
            <v>8192.9700000000012</v>
          </cell>
          <cell r="N47">
            <v>4733.3500000000058</v>
          </cell>
          <cell r="O47">
            <v>4583.3500000000004</v>
          </cell>
          <cell r="P47">
            <v>4608.3500000000004</v>
          </cell>
          <cell r="Q47">
            <v>0</v>
          </cell>
          <cell r="R47">
            <v>-0.38000000000101863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9191.32</v>
          </cell>
        </row>
        <row r="48">
          <cell r="A48" t="str">
            <v>Installation Labour</v>
          </cell>
          <cell r="B48" t="str">
            <v>Installation Labour</v>
          </cell>
          <cell r="C48">
            <v>30033.17</v>
          </cell>
          <cell r="D48">
            <v>45884.66</v>
          </cell>
          <cell r="E48">
            <v>36801.86</v>
          </cell>
          <cell r="F48">
            <v>57117.880000000005</v>
          </cell>
          <cell r="G48">
            <v>22356.070000000007</v>
          </cell>
          <cell r="H48">
            <v>34795.079999999987</v>
          </cell>
          <cell r="I48">
            <v>19056.999999999971</v>
          </cell>
          <cell r="J48">
            <v>24038.600000000035</v>
          </cell>
          <cell r="K48">
            <v>33444.399999999965</v>
          </cell>
          <cell r="L48">
            <v>33076.640000000014</v>
          </cell>
          <cell r="M48">
            <v>16461.440000000061</v>
          </cell>
          <cell r="N48">
            <v>18443.909999999916</v>
          </cell>
          <cell r="O48">
            <v>23344.77</v>
          </cell>
          <cell r="P48">
            <v>16761.959999999995</v>
          </cell>
          <cell r="Q48">
            <v>7357.2900000000081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47464.020000000004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386.59</v>
          </cell>
          <cell r="D50">
            <v>186.58999999999997</v>
          </cell>
          <cell r="E50">
            <v>186.59000000000003</v>
          </cell>
          <cell r="F50">
            <v>186.59000000000003</v>
          </cell>
          <cell r="G50">
            <v>3288.89</v>
          </cell>
          <cell r="H50">
            <v>1958.3200000000006</v>
          </cell>
          <cell r="I50">
            <v>313.32000000000062</v>
          </cell>
          <cell r="J50">
            <v>313.31999999999971</v>
          </cell>
          <cell r="K50">
            <v>313.31999999999971</v>
          </cell>
          <cell r="L50">
            <v>313.31999999999971</v>
          </cell>
          <cell r="M50">
            <v>313.31999999999971</v>
          </cell>
          <cell r="N50">
            <v>-235.15999999999985</v>
          </cell>
          <cell r="O50">
            <v>729.77</v>
          </cell>
          <cell r="P50">
            <v>814.08999999999992</v>
          </cell>
          <cell r="Q50">
            <v>242.1400000000001</v>
          </cell>
          <cell r="R50">
            <v>173.58999999999992</v>
          </cell>
          <cell r="S50">
            <v>173.59000000000037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2133.1800000000003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-7.54</v>
          </cell>
          <cell r="P51">
            <v>0</v>
          </cell>
          <cell r="Q51">
            <v>0</v>
          </cell>
          <cell r="R51">
            <v>0</v>
          </cell>
          <cell r="S51">
            <v>368</v>
          </cell>
          <cell r="T51">
            <v>409.00000000000006</v>
          </cell>
          <cell r="U51">
            <v>0</v>
          </cell>
          <cell r="V51">
            <v>90</v>
          </cell>
          <cell r="W51">
            <v>0</v>
          </cell>
          <cell r="X51">
            <v>-9.9999999999909051E-3</v>
          </cell>
          <cell r="Y51">
            <v>0</v>
          </cell>
          <cell r="Z51">
            <v>0</v>
          </cell>
          <cell r="AA51">
            <v>859.45</v>
          </cell>
        </row>
        <row r="52">
          <cell r="A52" t="str">
            <v>Sales Motor</v>
          </cell>
          <cell r="B52" t="str">
            <v>Motor Vehicle Expenses</v>
          </cell>
          <cell r="C52">
            <v>1810.16</v>
          </cell>
          <cell r="D52">
            <v>3094.4199999999992</v>
          </cell>
          <cell r="E52">
            <v>2442.0400000000018</v>
          </cell>
          <cell r="F52">
            <v>3689.2099999999991</v>
          </cell>
          <cell r="G52">
            <v>3500.9700000000012</v>
          </cell>
          <cell r="H52">
            <v>2348.3399999999983</v>
          </cell>
          <cell r="I52">
            <v>3118.4500000000007</v>
          </cell>
          <cell r="J52">
            <v>5113.59</v>
          </cell>
          <cell r="K52">
            <v>3651.1700000000019</v>
          </cell>
          <cell r="L52">
            <v>5110.1399999999958</v>
          </cell>
          <cell r="M52">
            <v>2983.8600000000006</v>
          </cell>
          <cell r="N52">
            <v>2536.3900000000067</v>
          </cell>
          <cell r="O52">
            <v>4634.9399999999996</v>
          </cell>
          <cell r="P52">
            <v>2785.37</v>
          </cell>
          <cell r="Q52">
            <v>192.29000000000087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7612.6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308.44</v>
          </cell>
          <cell r="D54">
            <v>487.09999999999997</v>
          </cell>
          <cell r="E54">
            <v>247.95000000000005</v>
          </cell>
          <cell r="F54">
            <v>326.09999999999991</v>
          </cell>
          <cell r="G54">
            <v>621.23</v>
          </cell>
          <cell r="H54">
            <v>-29.519999999999982</v>
          </cell>
          <cell r="I54">
            <v>310.41000000000008</v>
          </cell>
          <cell r="J54">
            <v>416.02999999999975</v>
          </cell>
          <cell r="K54">
            <v>903.64000000000033</v>
          </cell>
          <cell r="L54">
            <v>722.01000000000022</v>
          </cell>
          <cell r="M54">
            <v>579.63999999999942</v>
          </cell>
          <cell r="N54">
            <v>340.85000000000036</v>
          </cell>
          <cell r="O54">
            <v>355.65</v>
          </cell>
          <cell r="P54">
            <v>447.5</v>
          </cell>
          <cell r="Q54">
            <v>325.35000000000002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1128.5</v>
          </cell>
        </row>
        <row r="55">
          <cell r="A55" t="str">
            <v>Sales Freight</v>
          </cell>
          <cell r="B55" t="str">
            <v>Freight - Outwards</v>
          </cell>
          <cell r="C55">
            <v>9771.7000000000007</v>
          </cell>
          <cell r="D55">
            <v>9181.23</v>
          </cell>
          <cell r="E55">
            <v>4728.5499999999993</v>
          </cell>
          <cell r="F55">
            <v>11203.689999999999</v>
          </cell>
          <cell r="G55">
            <v>2933.3500000000058</v>
          </cell>
          <cell r="H55">
            <v>7980.5699999999924</v>
          </cell>
          <cell r="I55">
            <v>2921.2900000000081</v>
          </cell>
          <cell r="J55">
            <v>11888.799999999996</v>
          </cell>
          <cell r="K55">
            <v>2983.1699999999983</v>
          </cell>
          <cell r="L55">
            <v>3325.0900000000038</v>
          </cell>
          <cell r="M55">
            <v>3626.5899999999965</v>
          </cell>
          <cell r="N55">
            <v>3503.3600000000006</v>
          </cell>
          <cell r="O55">
            <v>5832.75</v>
          </cell>
          <cell r="P55">
            <v>-228.94000000000051</v>
          </cell>
          <cell r="Q55">
            <v>694.01000000000022</v>
          </cell>
          <cell r="R55">
            <v>42.850000000000364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6340.67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756.35</v>
          </cell>
          <cell r="D58">
            <v>816.03000000000009</v>
          </cell>
          <cell r="E58">
            <v>1721.37</v>
          </cell>
          <cell r="F58">
            <v>1816.6999999999998</v>
          </cell>
          <cell r="G58">
            <v>573.22000000000025</v>
          </cell>
          <cell r="H58">
            <v>1641.7899999999991</v>
          </cell>
          <cell r="I58">
            <v>0</v>
          </cell>
          <cell r="J58">
            <v>910.47000000000116</v>
          </cell>
          <cell r="K58">
            <v>854.27999999999884</v>
          </cell>
          <cell r="L58">
            <v>750.90999999999985</v>
          </cell>
          <cell r="M58">
            <v>2201.1800000000003</v>
          </cell>
          <cell r="N58">
            <v>342.64000000000124</v>
          </cell>
          <cell r="O58">
            <v>390.37</v>
          </cell>
          <cell r="P58">
            <v>501.53</v>
          </cell>
          <cell r="Q58">
            <v>823.06000000000006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61.3900000000001</v>
          </cell>
          <cell r="X58">
            <v>0</v>
          </cell>
          <cell r="Y58">
            <v>0</v>
          </cell>
          <cell r="Z58">
            <v>0</v>
          </cell>
          <cell r="AA58">
            <v>1776.3500000000001</v>
          </cell>
        </row>
        <row r="59">
          <cell r="B59" t="str">
            <v>Total Selling Expenses</v>
          </cell>
          <cell r="C59">
            <v>51130.54</v>
          </cell>
          <cell r="D59">
            <v>64332.799999999988</v>
          </cell>
          <cell r="E59">
            <v>50378.87</v>
          </cell>
          <cell r="F59">
            <v>85814.62000000001</v>
          </cell>
          <cell r="G59">
            <v>46671.300000000017</v>
          </cell>
          <cell r="H59">
            <v>58563.449999999983</v>
          </cell>
          <cell r="I59">
            <v>31845.379999999976</v>
          </cell>
          <cell r="J59">
            <v>54055.830000000024</v>
          </cell>
          <cell r="K59">
            <v>54559.999999999971</v>
          </cell>
          <cell r="L59">
            <v>52713.48000000001</v>
          </cell>
          <cell r="M59">
            <v>34359.000000000058</v>
          </cell>
          <cell r="N59">
            <v>29665.339999999931</v>
          </cell>
          <cell r="O59">
            <v>39864.060000000005</v>
          </cell>
          <cell r="P59">
            <v>25689.859999999993</v>
          </cell>
          <cell r="Q59">
            <v>9634.1400000000085</v>
          </cell>
          <cell r="R59">
            <v>216.05999999999926</v>
          </cell>
          <cell r="S59">
            <v>541.59000000000037</v>
          </cell>
          <cell r="T59">
            <v>409.00000000000006</v>
          </cell>
          <cell r="U59">
            <v>0</v>
          </cell>
          <cell r="V59">
            <v>90</v>
          </cell>
          <cell r="W59">
            <v>61.3900000000001</v>
          </cell>
          <cell r="X59">
            <v>-9.9999999999909051E-3</v>
          </cell>
          <cell r="Y59">
            <v>0</v>
          </cell>
          <cell r="Z59">
            <v>0</v>
          </cell>
          <cell r="AA59">
            <v>76506.090000000011</v>
          </cell>
        </row>
        <row r="60">
          <cell r="C60">
            <v>0.2377368509150424</v>
          </cell>
          <cell r="D60">
            <v>0.4124003179568706</v>
          </cell>
          <cell r="E60">
            <v>0.24243244209582007</v>
          </cell>
          <cell r="F60">
            <v>0.57012998609332388</v>
          </cell>
          <cell r="G60">
            <v>0.36079733448777029</v>
          </cell>
          <cell r="H60">
            <v>0.91883260533945921</v>
          </cell>
          <cell r="I60">
            <v>0.36614553780900488</v>
          </cell>
          <cell r="J60">
            <v>0.34869914734352842</v>
          </cell>
          <cell r="K60">
            <v>0.41385409974217563</v>
          </cell>
          <cell r="L60">
            <v>0.35741473380394706</v>
          </cell>
          <cell r="M60">
            <v>0.25187112854158311</v>
          </cell>
          <cell r="N60">
            <v>0.48732357207944615</v>
          </cell>
          <cell r="O60">
            <v>0.31159793046883677</v>
          </cell>
          <cell r="P60">
            <v>0.20139416635766202</v>
          </cell>
          <cell r="Q60">
            <v>0.19291429715658809</v>
          </cell>
          <cell r="R60">
            <v>-4.4147936248467362E-3</v>
          </cell>
          <cell r="AA60">
            <v>0.30557285776827603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19354.810000000001</v>
          </cell>
          <cell r="D62">
            <v>13319.909999999993</v>
          </cell>
          <cell r="E62">
            <v>22482.98000000001</v>
          </cell>
          <cell r="F62">
            <v>17128.999999999993</v>
          </cell>
          <cell r="G62">
            <v>16989.090000000011</v>
          </cell>
          <cell r="H62">
            <v>14934.139999999985</v>
          </cell>
          <cell r="I62">
            <v>12970.960000000036</v>
          </cell>
          <cell r="J62">
            <v>16445.61</v>
          </cell>
          <cell r="K62">
            <v>18744.309999999969</v>
          </cell>
          <cell r="L62">
            <v>19810.929999999993</v>
          </cell>
          <cell r="M62">
            <v>19923.690000000002</v>
          </cell>
          <cell r="N62">
            <v>23443.710000000021</v>
          </cell>
          <cell r="O62">
            <v>27253.340000000004</v>
          </cell>
          <cell r="P62">
            <v>23732.429999999986</v>
          </cell>
          <cell r="Q62">
            <v>4629.0900000000111</v>
          </cell>
          <cell r="R62">
            <v>1191.6300000000047</v>
          </cell>
          <cell r="S62">
            <v>1191.6299999999901</v>
          </cell>
          <cell r="T62">
            <v>1191.6300000000047</v>
          </cell>
          <cell r="U62">
            <v>1191.6300000000047</v>
          </cell>
          <cell r="V62">
            <v>3840.3399999999965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64221.72</v>
          </cell>
        </row>
        <row r="63">
          <cell r="A63" t="str">
            <v>Admin Telephone</v>
          </cell>
          <cell r="B63" t="str">
            <v>Telephone</v>
          </cell>
          <cell r="C63">
            <v>409.39</v>
          </cell>
          <cell r="D63">
            <v>766.00000000000011</v>
          </cell>
          <cell r="E63">
            <v>372.09999999999991</v>
          </cell>
          <cell r="F63">
            <v>952.19000000000028</v>
          </cell>
          <cell r="G63">
            <v>850.60999999999967</v>
          </cell>
          <cell r="H63">
            <v>16.579999999999927</v>
          </cell>
          <cell r="I63">
            <v>1421.08</v>
          </cell>
          <cell r="J63">
            <v>667.3100000000004</v>
          </cell>
          <cell r="K63">
            <v>615.47999999999956</v>
          </cell>
          <cell r="L63">
            <v>527.71</v>
          </cell>
          <cell r="M63">
            <v>102.34999999999945</v>
          </cell>
          <cell r="N63">
            <v>432.97000000000116</v>
          </cell>
          <cell r="O63">
            <v>507.04999999999995</v>
          </cell>
          <cell r="P63">
            <v>-3.5099999999999909</v>
          </cell>
          <cell r="Q63">
            <v>17.080000000000041</v>
          </cell>
          <cell r="R63">
            <v>629.64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1150.26</v>
          </cell>
        </row>
        <row r="64">
          <cell r="A64" t="str">
            <v>Admin Other</v>
          </cell>
          <cell r="B64" t="str">
            <v>Other Admin Expenses</v>
          </cell>
          <cell r="C64">
            <v>3213.5799999999995</v>
          </cell>
          <cell r="D64">
            <v>5439.84</v>
          </cell>
          <cell r="E64">
            <v>3625.7800000000007</v>
          </cell>
          <cell r="F64">
            <v>4245.2799999999988</v>
          </cell>
          <cell r="G64">
            <v>4725.7400000000016</v>
          </cell>
          <cell r="H64">
            <v>5073.7499999999964</v>
          </cell>
          <cell r="I64">
            <v>2942.0200000000004</v>
          </cell>
          <cell r="J64">
            <v>4546.9700000000012</v>
          </cell>
          <cell r="K64">
            <v>4723.2299999999959</v>
          </cell>
          <cell r="L64">
            <v>5062.25</v>
          </cell>
          <cell r="M64">
            <v>4739.6199999999953</v>
          </cell>
          <cell r="N64">
            <v>2465.5400000000154</v>
          </cell>
          <cell r="O64">
            <v>3855.09</v>
          </cell>
          <cell r="P64">
            <v>4317.13</v>
          </cell>
          <cell r="Q64">
            <v>2212.4100000000008</v>
          </cell>
          <cell r="R64">
            <v>1140.0799999999981</v>
          </cell>
          <cell r="S64">
            <v>812.03000000000247</v>
          </cell>
          <cell r="T64">
            <v>114.73999999999978</v>
          </cell>
          <cell r="U64">
            <v>1449.58</v>
          </cell>
          <cell r="V64">
            <v>0</v>
          </cell>
          <cell r="W64">
            <v>595.23999999999978</v>
          </cell>
          <cell r="X64">
            <v>1263.0399999999991</v>
          </cell>
          <cell r="Y64">
            <v>0</v>
          </cell>
          <cell r="Z64">
            <v>0</v>
          </cell>
          <cell r="AA64">
            <v>15759.34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-220.1</v>
          </cell>
          <cell r="E65">
            <v>0</v>
          </cell>
          <cell r="F65">
            <v>-232.73</v>
          </cell>
          <cell r="G65">
            <v>0</v>
          </cell>
          <cell r="H65">
            <v>-485.00000000000006</v>
          </cell>
          <cell r="I65">
            <v>0</v>
          </cell>
          <cell r="J65">
            <v>-255.99999999999989</v>
          </cell>
          <cell r="K65">
            <v>0</v>
          </cell>
          <cell r="L65">
            <v>-150</v>
          </cell>
          <cell r="M65">
            <v>-505.92000000000007</v>
          </cell>
          <cell r="N65">
            <v>23.269999999999982</v>
          </cell>
          <cell r="O65">
            <v>-251.38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-251.38</v>
          </cell>
        </row>
        <row r="66">
          <cell r="B66" t="str">
            <v>Total Administrative expenses</v>
          </cell>
          <cell r="C66">
            <v>22977.78</v>
          </cell>
          <cell r="D66">
            <v>19305.649999999994</v>
          </cell>
          <cell r="E66">
            <v>26480.860000000008</v>
          </cell>
          <cell r="F66">
            <v>22093.739999999991</v>
          </cell>
          <cell r="G66">
            <v>22565.440000000013</v>
          </cell>
          <cell r="H66">
            <v>19539.469999999979</v>
          </cell>
          <cell r="I66">
            <v>17334.060000000034</v>
          </cell>
          <cell r="J66">
            <v>21403.890000000003</v>
          </cell>
          <cell r="K66">
            <v>24083.019999999964</v>
          </cell>
          <cell r="L66">
            <v>25250.889999999992</v>
          </cell>
          <cell r="M66">
            <v>24259.739999999998</v>
          </cell>
          <cell r="N66">
            <v>26365.490000000038</v>
          </cell>
          <cell r="O66">
            <v>31364.100000000002</v>
          </cell>
          <cell r="P66">
            <v>28046.049999999988</v>
          </cell>
          <cell r="Q66">
            <v>6858.5800000000118</v>
          </cell>
          <cell r="R66">
            <v>2961.3500000000026</v>
          </cell>
          <cell r="S66">
            <v>2003.6599999999926</v>
          </cell>
          <cell r="T66">
            <v>1306.3700000000044</v>
          </cell>
          <cell r="U66">
            <v>2641.2100000000046</v>
          </cell>
          <cell r="V66">
            <v>3840.3399999999965</v>
          </cell>
          <cell r="W66">
            <v>595.23999999999978</v>
          </cell>
          <cell r="X66">
            <v>1263.0399999999991</v>
          </cell>
          <cell r="Y66">
            <v>0</v>
          </cell>
          <cell r="Z66">
            <v>0</v>
          </cell>
          <cell r="AA66">
            <v>80879.94</v>
          </cell>
        </row>
        <row r="67">
          <cell r="C67">
            <v>0.10683761717006397</v>
          </cell>
          <cell r="D67">
            <v>0.12375733993179308</v>
          </cell>
          <cell r="E67">
            <v>0.12743079705038085</v>
          </cell>
          <cell r="F67">
            <v>0.14678505456237537</v>
          </cell>
          <cell r="G67">
            <v>0.17444447880268416</v>
          </cell>
          <cell r="H67">
            <v>0.30656496717751758</v>
          </cell>
          <cell r="I67">
            <v>0.19930014090312556</v>
          </cell>
          <cell r="J67">
            <v>0.13807055025951265</v>
          </cell>
          <cell r="K67">
            <v>0.18267698975756599</v>
          </cell>
          <cell r="L67">
            <v>0.17120934014720227</v>
          </cell>
          <cell r="M67">
            <v>0.1778377744382949</v>
          </cell>
          <cell r="N67">
            <v>0.43311570898647933</v>
          </cell>
          <cell r="O67">
            <v>0.24515788534879898</v>
          </cell>
          <cell r="P67">
            <v>0.21986538110271159</v>
          </cell>
          <cell r="Q67">
            <v>0.13733640368442154</v>
          </cell>
          <cell r="R67">
            <v>-6.0509807928075247E-2</v>
          </cell>
          <cell r="AA67">
            <v>0.32304244540436838</v>
          </cell>
        </row>
        <row r="69">
          <cell r="B69" t="str">
            <v>EBITDA</v>
          </cell>
          <cell r="C69">
            <v>27758.44999999999</v>
          </cell>
          <cell r="D69">
            <v>-34014.129999999961</v>
          </cell>
          <cell r="E69">
            <v>12232.049999999988</v>
          </cell>
          <cell r="F69">
            <v>-69376.549999999857</v>
          </cell>
          <cell r="G69">
            <v>-35617.960000000036</v>
          </cell>
          <cell r="H69">
            <v>-136041.54999999996</v>
          </cell>
          <cell r="I69">
            <v>-17643.760000000002</v>
          </cell>
          <cell r="J69">
            <v>-43375.430000000153</v>
          </cell>
          <cell r="K69">
            <v>-42318.660000000018</v>
          </cell>
          <cell r="L69">
            <v>-29430.660000000025</v>
          </cell>
          <cell r="M69">
            <v>-14614.780000000093</v>
          </cell>
          <cell r="N69">
            <v>-76813.879999999946</v>
          </cell>
          <cell r="O69">
            <v>-22312.280000000002</v>
          </cell>
          <cell r="P69">
            <v>-21882.060000000027</v>
          </cell>
          <cell r="Q69">
            <v>406.7099999999873</v>
          </cell>
          <cell r="R69">
            <v>-51285.74</v>
          </cell>
          <cell r="S69">
            <v>-293.78000000000497</v>
          </cell>
          <cell r="T69">
            <v>-11495.440000000008</v>
          </cell>
          <cell r="U69">
            <v>-6340.8000000000038</v>
          </cell>
          <cell r="V69">
            <v>-11240.629999999994</v>
          </cell>
          <cell r="W69">
            <v>-1774.4699999999982</v>
          </cell>
          <cell r="X69">
            <v>-15002.940000000002</v>
          </cell>
          <cell r="Y69">
            <v>-3699</v>
          </cell>
          <cell r="Z69">
            <v>-3699</v>
          </cell>
          <cell r="AA69">
            <v>-148619.43000000005</v>
          </cell>
        </row>
        <row r="70">
          <cell r="C70">
            <v>0.12906584771611362</v>
          </cell>
          <cell r="D70">
            <v>-0.21804488576630146</v>
          </cell>
          <cell r="E70">
            <v>5.8862887423599873E-2</v>
          </cell>
          <cell r="F70">
            <v>-0.46091973007283266</v>
          </cell>
          <cell r="G70">
            <v>-0.27534834101240019</v>
          </cell>
          <cell r="H70">
            <v>-2.1344270499930982</v>
          </cell>
          <cell r="I70">
            <v>-0.20286094856374814</v>
          </cell>
          <cell r="J70">
            <v>-0.27980285302545443</v>
          </cell>
          <cell r="K70">
            <v>-0.32099983388187747</v>
          </cell>
          <cell r="L70">
            <v>-0.1995495556274122</v>
          </cell>
          <cell r="M70">
            <v>-0.10713469926327818</v>
          </cell>
          <cell r="N70">
            <v>-1.2618501721834974</v>
          </cell>
          <cell r="O70">
            <v>-0.17440421954114102</v>
          </cell>
          <cell r="P70">
            <v>-0.17154313927317427</v>
          </cell>
          <cell r="Q70">
            <v>8.1439727673205311E-3</v>
          </cell>
          <cell r="R70">
            <v>1.0479309358398039</v>
          </cell>
          <cell r="AA70">
            <v>-0.5936006394391905</v>
          </cell>
        </row>
        <row r="72">
          <cell r="A72" t="str">
            <v>Depreciation</v>
          </cell>
          <cell r="B72" t="str">
            <v>Depreciation</v>
          </cell>
          <cell r="C72">
            <v>1531.31</v>
          </cell>
          <cell r="D72">
            <v>1531.31</v>
          </cell>
          <cell r="E72">
            <v>1531.3100000000004</v>
          </cell>
          <cell r="F72">
            <v>1531.3099999999995</v>
          </cell>
          <cell r="G72">
            <v>1514.96</v>
          </cell>
          <cell r="H72">
            <v>1571.4700000000003</v>
          </cell>
          <cell r="I72">
            <v>1571.4700000000012</v>
          </cell>
          <cell r="J72">
            <v>1571.4699999999975</v>
          </cell>
          <cell r="K72">
            <v>1571.4700000000012</v>
          </cell>
          <cell r="L72">
            <v>1571.4700000000012</v>
          </cell>
          <cell r="M72">
            <v>2450.8999999999996</v>
          </cell>
          <cell r="N72">
            <v>2472.489999999998</v>
          </cell>
          <cell r="O72">
            <v>1153.56</v>
          </cell>
          <cell r="P72">
            <v>1252.8400000000001</v>
          </cell>
          <cell r="Q72">
            <v>0</v>
          </cell>
          <cell r="R72">
            <v>103.07999999999993</v>
          </cell>
          <cell r="S72">
            <v>57.980000000000018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2567.46</v>
          </cell>
        </row>
        <row r="74">
          <cell r="B74" t="str">
            <v>EBIT</v>
          </cell>
          <cell r="C74">
            <v>26227.139999999989</v>
          </cell>
          <cell r="D74">
            <v>-35545.439999999959</v>
          </cell>
          <cell r="E74">
            <v>10700.739999999987</v>
          </cell>
          <cell r="F74">
            <v>-70907.859999999855</v>
          </cell>
          <cell r="G74">
            <v>-37132.920000000035</v>
          </cell>
          <cell r="H74">
            <v>-137613.01999999996</v>
          </cell>
          <cell r="I74">
            <v>-19215.230000000003</v>
          </cell>
          <cell r="J74">
            <v>-44946.900000000154</v>
          </cell>
          <cell r="K74">
            <v>-43890.130000000019</v>
          </cell>
          <cell r="L74">
            <v>-31002.130000000026</v>
          </cell>
          <cell r="M74">
            <v>-17065.680000000095</v>
          </cell>
          <cell r="N74">
            <v>-79286.369999999937</v>
          </cell>
          <cell r="O74">
            <v>-23465.840000000004</v>
          </cell>
          <cell r="P74">
            <v>-23134.900000000027</v>
          </cell>
          <cell r="Q74">
            <v>406.7099999999873</v>
          </cell>
          <cell r="R74">
            <v>-51388.82</v>
          </cell>
          <cell r="S74">
            <v>-351.76000000000499</v>
          </cell>
          <cell r="T74">
            <v>-11495.440000000008</v>
          </cell>
          <cell r="U74">
            <v>-6340.8000000000038</v>
          </cell>
          <cell r="V74">
            <v>-11240.629999999994</v>
          </cell>
          <cell r="W74">
            <v>-1774.4699999999982</v>
          </cell>
          <cell r="X74">
            <v>-15002.940000000002</v>
          </cell>
          <cell r="Y74">
            <v>-3699</v>
          </cell>
          <cell r="Z74">
            <v>-3699</v>
          </cell>
          <cell r="AA74">
            <v>-151186.89000000004</v>
          </cell>
        </row>
        <row r="75">
          <cell r="C75">
            <v>0.1219458599910727</v>
          </cell>
          <cell r="D75">
            <v>-0.22786122721095387</v>
          </cell>
          <cell r="E75">
            <v>5.1493940424476026E-2</v>
          </cell>
          <cell r="F75">
            <v>-0.47109335490511139</v>
          </cell>
          <cell r="G75">
            <v>-0.28705989671913196</v>
          </cell>
          <cell r="H75">
            <v>-2.1590826649596484</v>
          </cell>
          <cell r="I75">
            <v>-0.22092908680862755</v>
          </cell>
          <cell r="J75">
            <v>-0.28993996957839485</v>
          </cell>
          <cell r="K75">
            <v>-0.33291990906739505</v>
          </cell>
          <cell r="L75">
            <v>-0.21020463914174076</v>
          </cell>
          <cell r="M75">
            <v>-0.1251011985485474</v>
          </cell>
          <cell r="N75">
            <v>-1.3024666848791451</v>
          </cell>
          <cell r="O75">
            <v>-0.18342103590835579</v>
          </cell>
          <cell r="P75">
            <v>-0.18136470573478727</v>
          </cell>
          <cell r="Q75">
            <v>8.1439727673205311E-3</v>
          </cell>
          <cell r="R75">
            <v>1.0500371883939519</v>
          </cell>
          <cell r="AA75">
            <v>-0.60385532752226645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26227.139999999989</v>
          </cell>
          <cell r="D79">
            <v>-35545.439999999959</v>
          </cell>
          <cell r="E79">
            <v>10700.739999999987</v>
          </cell>
          <cell r="F79">
            <v>-70907.859999999855</v>
          </cell>
          <cell r="G79">
            <v>-37132.920000000035</v>
          </cell>
          <cell r="H79">
            <v>-137613.01999999996</v>
          </cell>
          <cell r="I79">
            <v>-19215.230000000003</v>
          </cell>
          <cell r="J79">
            <v>-44946.900000000154</v>
          </cell>
          <cell r="K79">
            <v>-43890.130000000019</v>
          </cell>
          <cell r="L79">
            <v>-31002.130000000026</v>
          </cell>
          <cell r="M79">
            <v>-17065.680000000095</v>
          </cell>
          <cell r="N79">
            <v>-79286.369999999937</v>
          </cell>
          <cell r="O79">
            <v>-23465.840000000004</v>
          </cell>
          <cell r="P79">
            <v>-23134.900000000027</v>
          </cell>
          <cell r="Q79">
            <v>406.7099999999873</v>
          </cell>
          <cell r="R79">
            <v>-51388.82</v>
          </cell>
          <cell r="S79">
            <v>-351.76000000000499</v>
          </cell>
          <cell r="T79">
            <v>-11495.440000000008</v>
          </cell>
          <cell r="U79">
            <v>-6340.8000000000038</v>
          </cell>
          <cell r="V79">
            <v>-11240.629999999994</v>
          </cell>
          <cell r="W79">
            <v>-1774.4699999999982</v>
          </cell>
          <cell r="X79">
            <v>-15002.940000000002</v>
          </cell>
          <cell r="Y79">
            <v>-3699</v>
          </cell>
          <cell r="Z79">
            <v>-3699</v>
          </cell>
          <cell r="AA79">
            <v>-151186.89000000004</v>
          </cell>
        </row>
        <row r="80">
          <cell r="C80">
            <v>0.1219458599910727</v>
          </cell>
          <cell r="D80">
            <v>-0.22786122721095387</v>
          </cell>
          <cell r="E80">
            <v>5.1493940424476026E-2</v>
          </cell>
          <cell r="F80">
            <v>-0.47109335490511139</v>
          </cell>
          <cell r="G80">
            <v>-0.28705989671913196</v>
          </cell>
          <cell r="H80">
            <v>-2.1590826649596484</v>
          </cell>
          <cell r="I80">
            <v>-0.22092908680862755</v>
          </cell>
          <cell r="J80">
            <v>-0.28993996957839485</v>
          </cell>
          <cell r="K80">
            <v>-0.33291990906739505</v>
          </cell>
          <cell r="L80">
            <v>-0.21020463914174076</v>
          </cell>
          <cell r="M80">
            <v>-0.1251011985485474</v>
          </cell>
          <cell r="N80">
            <v>-1.3024666848791451</v>
          </cell>
          <cell r="O80">
            <v>-0.18342103590835579</v>
          </cell>
          <cell r="P80">
            <v>-0.18136470573478727</v>
          </cell>
          <cell r="Q80">
            <v>8.1439727673205311E-3</v>
          </cell>
          <cell r="R80">
            <v>1.0500371883939519</v>
          </cell>
          <cell r="AA80">
            <v>-0.60385532752226645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26227.139999999989</v>
          </cell>
          <cell r="D84">
            <v>-35545.439999999959</v>
          </cell>
          <cell r="E84">
            <v>10700.739999999987</v>
          </cell>
          <cell r="F84">
            <v>-70907.859999999855</v>
          </cell>
          <cell r="G84">
            <v>-37132.920000000035</v>
          </cell>
          <cell r="H84">
            <v>-137613.01999999996</v>
          </cell>
          <cell r="I84">
            <v>-19215.230000000003</v>
          </cell>
          <cell r="J84">
            <v>-44946.900000000154</v>
          </cell>
          <cell r="K84">
            <v>-43890.130000000019</v>
          </cell>
          <cell r="L84">
            <v>-31002.130000000026</v>
          </cell>
          <cell r="M84">
            <v>-17065.680000000095</v>
          </cell>
          <cell r="N84">
            <v>-79286.369999999937</v>
          </cell>
          <cell r="O84">
            <v>-23465.840000000004</v>
          </cell>
          <cell r="P84">
            <v>-23134.900000000027</v>
          </cell>
          <cell r="Q84">
            <v>406.7099999999873</v>
          </cell>
          <cell r="R84">
            <v>-51388.82</v>
          </cell>
          <cell r="S84">
            <v>-351.76000000000499</v>
          </cell>
          <cell r="T84">
            <v>-11495.440000000008</v>
          </cell>
          <cell r="U84">
            <v>-6340.8000000000038</v>
          </cell>
          <cell r="V84">
            <v>-11240.629999999994</v>
          </cell>
          <cell r="W84">
            <v>-1774.4699999999982</v>
          </cell>
          <cell r="X84">
            <v>-15002.940000000002</v>
          </cell>
          <cell r="Y84">
            <v>-3699</v>
          </cell>
          <cell r="Z84">
            <v>-3699</v>
          </cell>
          <cell r="AA84">
            <v>-151186.89000000004</v>
          </cell>
        </row>
        <row r="85">
          <cell r="C85">
            <v>0.1219458599910727</v>
          </cell>
          <cell r="D85">
            <v>-0.22786122721095387</v>
          </cell>
          <cell r="E85">
            <v>5.1493940424476026E-2</v>
          </cell>
          <cell r="F85">
            <v>-0.47109335490511139</v>
          </cell>
          <cell r="G85">
            <v>-0.28705989671913196</v>
          </cell>
          <cell r="H85">
            <v>-2.1590826649596484</v>
          </cell>
          <cell r="I85">
            <v>-0.22092908680862755</v>
          </cell>
          <cell r="J85">
            <v>-0.28993996957839485</v>
          </cell>
          <cell r="K85">
            <v>-0.33291990906739505</v>
          </cell>
          <cell r="L85">
            <v>-0.21020463914174076</v>
          </cell>
          <cell r="M85">
            <v>-0.1251011985485474</v>
          </cell>
          <cell r="N85">
            <v>-1.3024666848791451</v>
          </cell>
          <cell r="O85">
            <v>-0.18342103590835579</v>
          </cell>
          <cell r="P85">
            <v>-0.18136470573478727</v>
          </cell>
          <cell r="Q85">
            <v>8.1439727673205311E-3</v>
          </cell>
          <cell r="R85">
            <v>1.0500371883939519</v>
          </cell>
          <cell r="AA85">
            <v>-0.60385532752226645</v>
          </cell>
        </row>
      </sheetData>
      <sheetData sheetId="41" refreshError="1">
        <row r="9">
          <cell r="A9" t="str">
            <v>Sales - External</v>
          </cell>
          <cell r="B9" t="str">
            <v>External Sales</v>
          </cell>
          <cell r="C9">
            <v>849062.97000000009</v>
          </cell>
          <cell r="D9">
            <v>1145306.1800000002</v>
          </cell>
          <cell r="E9">
            <v>963549.65000000014</v>
          </cell>
          <cell r="F9">
            <v>1224020.8899999992</v>
          </cell>
          <cell r="G9">
            <v>1152051.3799999999</v>
          </cell>
          <cell r="H9">
            <v>1242903.9400000004</v>
          </cell>
          <cell r="I9">
            <v>528068.08999999892</v>
          </cell>
          <cell r="J9">
            <v>1134079.9600000028</v>
          </cell>
          <cell r="K9">
            <v>896687.35999999661</v>
          </cell>
          <cell r="L9">
            <v>912554.4400000032</v>
          </cell>
          <cell r="M9">
            <v>1049214.9299999978</v>
          </cell>
          <cell r="N9">
            <v>1068338.8000000007</v>
          </cell>
          <cell r="O9">
            <v>704337.74</v>
          </cell>
          <cell r="P9">
            <v>1012653.4900000002</v>
          </cell>
          <cell r="Q9">
            <v>930783.2899999998</v>
          </cell>
          <cell r="R9">
            <v>1167021.7999999998</v>
          </cell>
          <cell r="S9">
            <v>970929.02</v>
          </cell>
          <cell r="T9">
            <v>1058357.5599999996</v>
          </cell>
          <cell r="U9">
            <v>484662.65999999922</v>
          </cell>
          <cell r="V9">
            <v>855210.58000000194</v>
          </cell>
          <cell r="W9">
            <v>767149.62999999803</v>
          </cell>
          <cell r="X9">
            <v>352339.47000000346</v>
          </cell>
          <cell r="Y9">
            <v>800000</v>
          </cell>
          <cell r="Z9">
            <v>840000</v>
          </cell>
          <cell r="AA9">
            <v>9943445.2400000021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56951</v>
          </cell>
          <cell r="W11">
            <v>90840</v>
          </cell>
          <cell r="X11">
            <v>88827.92</v>
          </cell>
          <cell r="Y11">
            <v>0</v>
          </cell>
          <cell r="Z11">
            <v>0</v>
          </cell>
          <cell r="AA11">
            <v>236618.91999999998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2374</v>
          </cell>
          <cell r="W13">
            <v>16028</v>
          </cell>
          <cell r="X13">
            <v>19591.330000000002</v>
          </cell>
          <cell r="Y13">
            <v>0</v>
          </cell>
          <cell r="Z13">
            <v>0</v>
          </cell>
          <cell r="AA13">
            <v>37993.33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59325</v>
          </cell>
          <cell r="W15">
            <v>106868</v>
          </cell>
          <cell r="X15">
            <v>108419.25</v>
          </cell>
          <cell r="Y15">
            <v>0</v>
          </cell>
          <cell r="Z15">
            <v>0</v>
          </cell>
          <cell r="AA15">
            <v>274612.25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3864.34</v>
          </cell>
          <cell r="D17">
            <v>1275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1200</v>
          </cell>
          <cell r="L17">
            <v>0</v>
          </cell>
          <cell r="M17">
            <v>6994</v>
          </cell>
          <cell r="N17">
            <v>0</v>
          </cell>
          <cell r="O17">
            <v>0</v>
          </cell>
          <cell r="P17">
            <v>4181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5212.5</v>
          </cell>
          <cell r="X17">
            <v>0</v>
          </cell>
          <cell r="Y17">
            <v>0</v>
          </cell>
          <cell r="Z17">
            <v>0</v>
          </cell>
          <cell r="AA17">
            <v>9393.5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3864.34</v>
          </cell>
          <cell r="D24">
            <v>1275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1200</v>
          </cell>
          <cell r="L24">
            <v>0</v>
          </cell>
          <cell r="M24">
            <v>6994</v>
          </cell>
          <cell r="N24">
            <v>0</v>
          </cell>
          <cell r="O24">
            <v>0</v>
          </cell>
          <cell r="P24">
            <v>4181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5212.5</v>
          </cell>
          <cell r="X24">
            <v>0</v>
          </cell>
          <cell r="Y24">
            <v>0</v>
          </cell>
          <cell r="Z24">
            <v>0</v>
          </cell>
          <cell r="AA24">
            <v>9393.5</v>
          </cell>
        </row>
        <row r="25">
          <cell r="A25" t="str">
            <v>Sales</v>
          </cell>
          <cell r="B25" t="str">
            <v>Total Sales</v>
          </cell>
          <cell r="C25">
            <v>852927.31</v>
          </cell>
          <cell r="D25">
            <v>1146581.1800000002</v>
          </cell>
          <cell r="E25">
            <v>963549.65000000014</v>
          </cell>
          <cell r="F25">
            <v>1224020.8899999992</v>
          </cell>
          <cell r="G25">
            <v>1152051.3799999999</v>
          </cell>
          <cell r="H25">
            <v>1242903.9400000004</v>
          </cell>
          <cell r="I25">
            <v>528068.08999999892</v>
          </cell>
          <cell r="J25">
            <v>1134079.9600000028</v>
          </cell>
          <cell r="K25">
            <v>897887.35999999661</v>
          </cell>
          <cell r="L25">
            <v>912554.4400000032</v>
          </cell>
          <cell r="M25">
            <v>1056208.9299999978</v>
          </cell>
          <cell r="N25">
            <v>1068338.8000000007</v>
          </cell>
          <cell r="O25">
            <v>704337.74</v>
          </cell>
          <cell r="P25">
            <v>1016834.4900000002</v>
          </cell>
          <cell r="Q25">
            <v>930783.2899999998</v>
          </cell>
          <cell r="R25">
            <v>1167021.7999999998</v>
          </cell>
          <cell r="S25">
            <v>970929.02</v>
          </cell>
          <cell r="T25">
            <v>1058357.5599999996</v>
          </cell>
          <cell r="U25">
            <v>484662.65999999922</v>
          </cell>
          <cell r="V25">
            <v>914535.58000000194</v>
          </cell>
          <cell r="W25">
            <v>879230.12999999803</v>
          </cell>
          <cell r="X25">
            <v>460758.72000000346</v>
          </cell>
          <cell r="Y25">
            <v>800000</v>
          </cell>
          <cell r="Z25">
            <v>840000</v>
          </cell>
          <cell r="AA25">
            <v>10227450.990000002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321128.2</v>
          </cell>
          <cell r="D27">
            <v>569796.56000000006</v>
          </cell>
          <cell r="E27">
            <v>316566.57000000007</v>
          </cell>
          <cell r="F27">
            <v>522427.62999999989</v>
          </cell>
          <cell r="G27">
            <v>473008.44000000041</v>
          </cell>
          <cell r="H27">
            <v>1146686.7399999988</v>
          </cell>
          <cell r="I27">
            <v>66877.640000001062</v>
          </cell>
          <cell r="J27">
            <v>893464.66999999993</v>
          </cell>
          <cell r="K27">
            <v>250918.04999999981</v>
          </cell>
          <cell r="L27">
            <v>398251.10000000056</v>
          </cell>
          <cell r="M27">
            <v>417018.69999999925</v>
          </cell>
          <cell r="N27">
            <v>571979.08999999892</v>
          </cell>
          <cell r="O27">
            <v>273577.42000000004</v>
          </cell>
          <cell r="P27">
            <v>512215.11</v>
          </cell>
          <cell r="Q27">
            <v>415746.09999999986</v>
          </cell>
          <cell r="R27">
            <v>722356.08000000031</v>
          </cell>
          <cell r="S27">
            <v>409691.21999999951</v>
          </cell>
          <cell r="T27">
            <v>546215.87000000058</v>
          </cell>
          <cell r="U27">
            <v>210179.23999999976</v>
          </cell>
          <cell r="V27">
            <v>390503.08000000007</v>
          </cell>
          <cell r="W27">
            <v>478968.29000000004</v>
          </cell>
          <cell r="X27">
            <v>240254.37000000011</v>
          </cell>
          <cell r="Y27">
            <v>377000</v>
          </cell>
          <cell r="Z27">
            <v>387000</v>
          </cell>
          <cell r="AA27">
            <v>4963706.78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531799.1100000001</v>
          </cell>
          <cell r="D29">
            <v>576784.62000000011</v>
          </cell>
          <cell r="E29">
            <v>646983.08000000007</v>
          </cell>
          <cell r="F29">
            <v>701593.25999999931</v>
          </cell>
          <cell r="G29">
            <v>679042.93999999948</v>
          </cell>
          <cell r="H29">
            <v>96217.200000001583</v>
          </cell>
          <cell r="I29">
            <v>461190.44999999786</v>
          </cell>
          <cell r="J29">
            <v>240615.29000000283</v>
          </cell>
          <cell r="K29">
            <v>646969.3099999968</v>
          </cell>
          <cell r="L29">
            <v>514303.34000000264</v>
          </cell>
          <cell r="M29">
            <v>639190.22999999858</v>
          </cell>
          <cell r="N29">
            <v>496359.71000000183</v>
          </cell>
          <cell r="O29">
            <v>430760.31999999995</v>
          </cell>
          <cell r="P29">
            <v>504619.38000000024</v>
          </cell>
          <cell r="Q29">
            <v>515037.18999999994</v>
          </cell>
          <cell r="R29">
            <v>444665.71999999951</v>
          </cell>
          <cell r="S29">
            <v>561237.80000000051</v>
          </cell>
          <cell r="T29">
            <v>512141.68999999901</v>
          </cell>
          <cell r="U29">
            <v>274483.41999999946</v>
          </cell>
          <cell r="V29">
            <v>524032.50000000186</v>
          </cell>
          <cell r="W29">
            <v>400261.83999999799</v>
          </cell>
          <cell r="X29">
            <v>220504.35000000335</v>
          </cell>
          <cell r="Y29">
            <v>423000</v>
          </cell>
          <cell r="Z29">
            <v>453000</v>
          </cell>
          <cell r="AA29">
            <v>5263744.2100000018</v>
          </cell>
        </row>
        <row r="30">
          <cell r="C30">
            <v>0.62349874809378547</v>
          </cell>
          <cell r="D30">
            <v>0.50304734637280546</v>
          </cell>
          <cell r="E30">
            <v>0.67145795756347371</v>
          </cell>
          <cell r="F30">
            <v>0.57318732525880323</v>
          </cell>
          <cell r="G30">
            <v>0.58942070795488266</v>
          </cell>
          <cell r="H30">
            <v>7.7413223100734202E-2</v>
          </cell>
          <cell r="I30">
            <v>0.87335413506996573</v>
          </cell>
          <cell r="J30">
            <v>0.21216783514982687</v>
          </cell>
          <cell r="K30">
            <v>0.7205461829866936</v>
          </cell>
          <cell r="L30">
            <v>0.56358647490663771</v>
          </cell>
          <cell r="M30">
            <v>0.60517404449515488</v>
          </cell>
          <cell r="N30">
            <v>0.46460889560502855</v>
          </cell>
          <cell r="O30">
            <v>0.61158205153113043</v>
          </cell>
          <cell r="P30">
            <v>0.4962650116244583</v>
          </cell>
          <cell r="Q30">
            <v>0.55333738318400627</v>
          </cell>
          <cell r="R30">
            <v>0.38102606138120093</v>
          </cell>
          <cell r="S30">
            <v>0.57804204884101673</v>
          </cell>
          <cell r="T30">
            <v>0.48390233070192196</v>
          </cell>
          <cell r="U30">
            <v>0.56633911100145384</v>
          </cell>
          <cell r="V30">
            <v>0.57300395026730477</v>
          </cell>
          <cell r="W30">
            <v>0.45524126885869903</v>
          </cell>
          <cell r="X30">
            <v>0.47856793681517673</v>
          </cell>
          <cell r="Y30">
            <v>0.52875000000000005</v>
          </cell>
          <cell r="Z30">
            <v>0.53928571428571426</v>
          </cell>
          <cell r="AA30">
            <v>0.51466824090838303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139211.66000000003</v>
          </cell>
          <cell r="D32">
            <v>122824.72999999998</v>
          </cell>
          <cell r="E32">
            <v>150047.79000000004</v>
          </cell>
          <cell r="F32">
            <v>133296.40999999992</v>
          </cell>
          <cell r="G32">
            <v>129010.03000000003</v>
          </cell>
          <cell r="H32">
            <v>110139.51000000001</v>
          </cell>
          <cell r="I32">
            <v>108967.00999999989</v>
          </cell>
          <cell r="J32">
            <v>138070.78000000014</v>
          </cell>
          <cell r="K32">
            <v>121161.45999999985</v>
          </cell>
          <cell r="L32">
            <v>169288.68999999994</v>
          </cell>
          <cell r="M32">
            <v>144937.29999999981</v>
          </cell>
          <cell r="N32">
            <v>178170.1800000004</v>
          </cell>
          <cell r="O32">
            <v>164121.88000000003</v>
          </cell>
          <cell r="P32">
            <v>129264.67999999996</v>
          </cell>
          <cell r="Q32">
            <v>172416.31999999995</v>
          </cell>
          <cell r="R32">
            <v>157708.11000000004</v>
          </cell>
          <cell r="S32">
            <v>138601.50999999989</v>
          </cell>
          <cell r="T32">
            <v>138298.71999999997</v>
          </cell>
          <cell r="U32">
            <v>98732.760000000242</v>
          </cell>
          <cell r="V32">
            <v>200770.28999999992</v>
          </cell>
          <cell r="W32">
            <v>153787.99</v>
          </cell>
          <cell r="X32">
            <v>94686.659999999916</v>
          </cell>
          <cell r="Y32">
            <v>145000</v>
          </cell>
          <cell r="Z32">
            <v>148085.32824825731</v>
          </cell>
          <cell r="AA32">
            <v>1741474.2482482572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22659.37</v>
          </cell>
          <cell r="D35">
            <v>22659.37</v>
          </cell>
          <cell r="E35">
            <v>22235.719999999994</v>
          </cell>
          <cell r="F35">
            <v>22774.73000000001</v>
          </cell>
          <cell r="G35">
            <v>22138.369999999995</v>
          </cell>
          <cell r="H35">
            <v>23798.720000000001</v>
          </cell>
          <cell r="I35">
            <v>22138.369999999995</v>
          </cell>
          <cell r="J35">
            <v>22646.420000000013</v>
          </cell>
          <cell r="K35">
            <v>24721.649999999994</v>
          </cell>
          <cell r="L35">
            <v>22996.880000000005</v>
          </cell>
          <cell r="M35">
            <v>24146.889999999985</v>
          </cell>
          <cell r="N35">
            <v>23568.890000000014</v>
          </cell>
          <cell r="O35">
            <v>23573.66</v>
          </cell>
          <cell r="P35">
            <v>23570.890000000003</v>
          </cell>
          <cell r="Q35">
            <v>23570.89</v>
          </cell>
          <cell r="R35">
            <v>23573.660000000003</v>
          </cell>
          <cell r="S35">
            <v>23570.89</v>
          </cell>
          <cell r="T35">
            <v>23573.659999999989</v>
          </cell>
          <cell r="U35">
            <v>32070.890000000014</v>
          </cell>
          <cell r="V35">
            <v>32669.039999999979</v>
          </cell>
          <cell r="W35">
            <v>28036.060000000027</v>
          </cell>
          <cell r="X35">
            <v>33491.06</v>
          </cell>
          <cell r="Y35">
            <v>32333.333333333332</v>
          </cell>
          <cell r="Z35">
            <v>32333</v>
          </cell>
          <cell r="AA35">
            <v>332367.03333333333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3623.06</v>
          </cell>
          <cell r="D36">
            <v>5217.6200000000008</v>
          </cell>
          <cell r="E36">
            <v>2362.75</v>
          </cell>
          <cell r="F36">
            <v>5143.3500000000004</v>
          </cell>
          <cell r="G36">
            <v>6057.8700000000008</v>
          </cell>
          <cell r="H36">
            <v>6768.2599999999984</v>
          </cell>
          <cell r="I36">
            <v>2916.8899999999994</v>
          </cell>
          <cell r="J36">
            <v>1571.3299999999981</v>
          </cell>
          <cell r="K36">
            <v>2875.1900000000023</v>
          </cell>
          <cell r="L36">
            <v>7504</v>
          </cell>
          <cell r="M36">
            <v>6639.4700000000012</v>
          </cell>
          <cell r="N36">
            <v>1486.6500000000015</v>
          </cell>
          <cell r="O36">
            <v>4551.49</v>
          </cell>
          <cell r="P36">
            <v>6440.02</v>
          </cell>
          <cell r="Q36">
            <v>7317.5599999999995</v>
          </cell>
          <cell r="R36">
            <v>5012.2799999999988</v>
          </cell>
          <cell r="S36">
            <v>2020.9300000000003</v>
          </cell>
          <cell r="T36">
            <v>5723.2100000000028</v>
          </cell>
          <cell r="U36">
            <v>1431.7999999999993</v>
          </cell>
          <cell r="V36">
            <v>1854.7200000000012</v>
          </cell>
          <cell r="W36">
            <v>4619.8600000000006</v>
          </cell>
          <cell r="X36">
            <v>2754.2900000000009</v>
          </cell>
          <cell r="Y36">
            <v>2750</v>
          </cell>
          <cell r="Z36">
            <v>3000</v>
          </cell>
          <cell r="AA36">
            <v>47476.160000000003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1369.94</v>
          </cell>
          <cell r="D38">
            <v>1369.94</v>
          </cell>
          <cell r="E38">
            <v>3143.8500000000004</v>
          </cell>
          <cell r="F38">
            <v>800.22999999999956</v>
          </cell>
          <cell r="G38">
            <v>2138.87</v>
          </cell>
          <cell r="H38">
            <v>1780.2899999999991</v>
          </cell>
          <cell r="I38">
            <v>1780.2899999999991</v>
          </cell>
          <cell r="J38">
            <v>1780.2900000000009</v>
          </cell>
          <cell r="K38">
            <v>1780.2900000000009</v>
          </cell>
          <cell r="L38">
            <v>1780.2899999999991</v>
          </cell>
          <cell r="M38">
            <v>1780.2900000000009</v>
          </cell>
          <cell r="N38">
            <v>1780.2900000000045</v>
          </cell>
          <cell r="O38">
            <v>1944.5300000000002</v>
          </cell>
          <cell r="P38">
            <v>1944.5300000000002</v>
          </cell>
          <cell r="Q38">
            <v>1944.5299999999997</v>
          </cell>
          <cell r="R38">
            <v>1944.5300000000007</v>
          </cell>
          <cell r="S38">
            <v>3113.4599999999991</v>
          </cell>
          <cell r="T38">
            <v>2755.26</v>
          </cell>
          <cell r="U38">
            <v>3549.6000000000022</v>
          </cell>
          <cell r="V38">
            <v>3549.5999999999985</v>
          </cell>
          <cell r="W38">
            <v>3410.5299999999988</v>
          </cell>
          <cell r="X38">
            <v>3369.369999999999</v>
          </cell>
          <cell r="Y38">
            <v>3550</v>
          </cell>
          <cell r="Z38">
            <v>3550</v>
          </cell>
          <cell r="AA38">
            <v>34625.94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2463.4</v>
          </cell>
          <cell r="D39">
            <v>2244.7000000000003</v>
          </cell>
          <cell r="E39">
            <v>1138.1799999999994</v>
          </cell>
          <cell r="F39">
            <v>6488.7300000000005</v>
          </cell>
          <cell r="G39">
            <v>2544</v>
          </cell>
          <cell r="H39">
            <v>1466.869999999999</v>
          </cell>
          <cell r="I39">
            <v>3761.4500000000025</v>
          </cell>
          <cell r="J39">
            <v>3788.739999999998</v>
          </cell>
          <cell r="K39">
            <v>4382.3600000000006</v>
          </cell>
          <cell r="L39">
            <v>3220</v>
          </cell>
          <cell r="M39">
            <v>1221.8199999999997</v>
          </cell>
          <cell r="N39">
            <v>1260.5699999999997</v>
          </cell>
          <cell r="O39">
            <v>5631.54</v>
          </cell>
          <cell r="P39">
            <v>3845.0000000000009</v>
          </cell>
          <cell r="Q39">
            <v>1411.1399999999994</v>
          </cell>
          <cell r="R39">
            <v>3538.3999999999996</v>
          </cell>
          <cell r="S39">
            <v>1297.92</v>
          </cell>
          <cell r="T39">
            <v>7409.09</v>
          </cell>
          <cell r="U39">
            <v>4822.9500000000007</v>
          </cell>
          <cell r="V39">
            <v>4421</v>
          </cell>
          <cell r="W39">
            <v>8042.6399999999994</v>
          </cell>
          <cell r="X39">
            <v>7310.0999999999985</v>
          </cell>
          <cell r="Y39">
            <v>4750</v>
          </cell>
          <cell r="Z39">
            <v>3220</v>
          </cell>
          <cell r="AA39">
            <v>55699.78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27468.15</v>
          </cell>
          <cell r="D40">
            <v>21947.35</v>
          </cell>
          <cell r="E40">
            <v>30574.059999999998</v>
          </cell>
          <cell r="F40">
            <v>44588.08</v>
          </cell>
          <cell r="G40">
            <v>31890.739999999947</v>
          </cell>
          <cell r="H40">
            <v>40441.990000000049</v>
          </cell>
          <cell r="I40">
            <v>31670.079999999987</v>
          </cell>
          <cell r="J40">
            <v>44140.97</v>
          </cell>
          <cell r="K40">
            <v>34750.820000000007</v>
          </cell>
          <cell r="L40">
            <v>29778.160000000033</v>
          </cell>
          <cell r="M40">
            <v>24627.679999999993</v>
          </cell>
          <cell r="N40">
            <v>35297.960000000021</v>
          </cell>
          <cell r="O40">
            <v>33263.380000000005</v>
          </cell>
          <cell r="P40">
            <v>30711.439999999995</v>
          </cell>
          <cell r="Q40">
            <v>20050.389999999992</v>
          </cell>
          <cell r="R40">
            <v>32217.300000000003</v>
          </cell>
          <cell r="S40">
            <v>41317.470000000016</v>
          </cell>
          <cell r="T40">
            <v>10282.789999999979</v>
          </cell>
          <cell r="U40">
            <v>23298.899999999994</v>
          </cell>
          <cell r="V40">
            <v>16657.120000000024</v>
          </cell>
          <cell r="W40">
            <v>23690.78</v>
          </cell>
          <cell r="X40">
            <v>21834.489999999991</v>
          </cell>
          <cell r="Y40">
            <v>30000</v>
          </cell>
          <cell r="Z40">
            <v>33000</v>
          </cell>
          <cell r="AA40">
            <v>316324.06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4982.51</v>
          </cell>
          <cell r="D41">
            <v>4570.76</v>
          </cell>
          <cell r="E41">
            <v>2956.6899999999987</v>
          </cell>
          <cell r="F41">
            <v>10917.059999999998</v>
          </cell>
          <cell r="G41">
            <v>3765.6900000000023</v>
          </cell>
          <cell r="H41">
            <v>4598.3500000000022</v>
          </cell>
          <cell r="I41">
            <v>4379.66</v>
          </cell>
          <cell r="J41">
            <v>3837.0999999999985</v>
          </cell>
          <cell r="K41">
            <v>5122.7500000000073</v>
          </cell>
          <cell r="L41">
            <v>6142.3399999999965</v>
          </cell>
          <cell r="M41">
            <v>2907.5899999999965</v>
          </cell>
          <cell r="N41">
            <v>1839.830000000009</v>
          </cell>
          <cell r="O41">
            <v>6837.9</v>
          </cell>
          <cell r="P41">
            <v>4356.8700000000008</v>
          </cell>
          <cell r="Q41">
            <v>5234.32</v>
          </cell>
          <cell r="R41">
            <v>2965.6499999999978</v>
          </cell>
          <cell r="S41">
            <v>2658.820000000007</v>
          </cell>
          <cell r="T41">
            <v>5605.3899999999958</v>
          </cell>
          <cell r="U41">
            <v>9346.5999999999949</v>
          </cell>
          <cell r="V41">
            <v>4188.3000000000029</v>
          </cell>
          <cell r="W41">
            <v>5251.1299999999974</v>
          </cell>
          <cell r="X41">
            <v>4707.9400000000023</v>
          </cell>
          <cell r="Y41">
            <v>6000</v>
          </cell>
          <cell r="Z41">
            <v>5251.4666666666662</v>
          </cell>
          <cell r="AA41">
            <v>62404.386666666665</v>
          </cell>
        </row>
        <row r="42">
          <cell r="B42" t="str">
            <v>Total Manufacturing Costs</v>
          </cell>
          <cell r="C42">
            <v>201778.09000000003</v>
          </cell>
          <cell r="D42">
            <v>180834.47</v>
          </cell>
          <cell r="E42">
            <v>212459.04000000004</v>
          </cell>
          <cell r="F42">
            <v>224008.58999999997</v>
          </cell>
          <cell r="G42">
            <v>197545.56999999995</v>
          </cell>
          <cell r="H42">
            <v>188993.99000000008</v>
          </cell>
          <cell r="I42">
            <v>175613.74999999991</v>
          </cell>
          <cell r="J42">
            <v>215835.63000000015</v>
          </cell>
          <cell r="K42">
            <v>194794.51999999984</v>
          </cell>
          <cell r="L42">
            <v>240710.36</v>
          </cell>
          <cell r="M42">
            <v>206261.0399999998</v>
          </cell>
          <cell r="N42">
            <v>243404.37000000046</v>
          </cell>
          <cell r="O42">
            <v>239924.38000000003</v>
          </cell>
          <cell r="P42">
            <v>200133.42999999996</v>
          </cell>
          <cell r="Q42">
            <v>231945.14999999994</v>
          </cell>
          <cell r="R42">
            <v>226959.93000000002</v>
          </cell>
          <cell r="S42">
            <v>212580.99999999994</v>
          </cell>
          <cell r="T42">
            <v>193648.11999999991</v>
          </cell>
          <cell r="U42">
            <v>173253.50000000026</v>
          </cell>
          <cell r="V42">
            <v>264110.06999999995</v>
          </cell>
          <cell r="W42">
            <v>226838.99000000002</v>
          </cell>
          <cell r="X42">
            <v>168153.90999999992</v>
          </cell>
          <cell r="Y42">
            <v>224383.33333333334</v>
          </cell>
          <cell r="Z42">
            <v>228439.79491492399</v>
          </cell>
          <cell r="AA42">
            <v>2590371.6082482571</v>
          </cell>
        </row>
        <row r="43">
          <cell r="C43">
            <v>0.23657126185817642</v>
          </cell>
          <cell r="D43">
            <v>0.15771623776346999</v>
          </cell>
          <cell r="E43">
            <v>0.22049620380226387</v>
          </cell>
          <cell r="F43">
            <v>0.18301043048374779</v>
          </cell>
          <cell r="G43">
            <v>0.17147288170428646</v>
          </cell>
          <cell r="H43">
            <v>0.15205840444918053</v>
          </cell>
          <cell r="I43">
            <v>0.33255891299926921</v>
          </cell>
          <cell r="J43">
            <v>0.19031782379789131</v>
          </cell>
          <cell r="K43">
            <v>0.21694761356257491</v>
          </cell>
          <cell r="L43">
            <v>0.26377643836788428</v>
          </cell>
          <cell r="M43">
            <v>0.19528431746927213</v>
          </cell>
          <cell r="N43">
            <v>0.22783443791426491</v>
          </cell>
          <cell r="O43">
            <v>0.34063825686807586</v>
          </cell>
          <cell r="P43">
            <v>0.19682006459084597</v>
          </cell>
          <cell r="Q43">
            <v>0.24919350453745251</v>
          </cell>
          <cell r="R43">
            <v>0.19447788378931744</v>
          </cell>
          <cell r="S43">
            <v>0.21894597403216967</v>
          </cell>
          <cell r="T43">
            <v>0.18297041313712539</v>
          </cell>
          <cell r="U43">
            <v>0.35747234994336174</v>
          </cell>
          <cell r="V43">
            <v>0.28879146506251774</v>
          </cell>
          <cell r="W43">
            <v>0.25799728906014691</v>
          </cell>
          <cell r="X43">
            <v>0.36495003285016214</v>
          </cell>
          <cell r="Y43">
            <v>0.28047916666666667</v>
          </cell>
          <cell r="Z43">
            <v>0.27195213680348096</v>
          </cell>
          <cell r="AA43">
            <v>0.25327636483235366</v>
          </cell>
        </row>
        <row r="44">
          <cell r="B44" t="str">
            <v>Contribution margin</v>
          </cell>
          <cell r="C44">
            <v>330021.02000000008</v>
          </cell>
          <cell r="D44">
            <v>395950.15000000014</v>
          </cell>
          <cell r="E44">
            <v>434524.04000000004</v>
          </cell>
          <cell r="F44">
            <v>477584.66999999934</v>
          </cell>
          <cell r="G44">
            <v>481497.36999999953</v>
          </cell>
          <cell r="H44">
            <v>-92776.789999998495</v>
          </cell>
          <cell r="I44">
            <v>285576.69999999797</v>
          </cell>
          <cell r="J44">
            <v>24779.660000002681</v>
          </cell>
          <cell r="K44">
            <v>452174.78999999695</v>
          </cell>
          <cell r="L44">
            <v>273592.98000000266</v>
          </cell>
          <cell r="M44">
            <v>432929.18999999878</v>
          </cell>
          <cell r="N44">
            <v>252955.34000000136</v>
          </cell>
          <cell r="O44">
            <v>190835.93999999992</v>
          </cell>
          <cell r="P44">
            <v>304485.9500000003</v>
          </cell>
          <cell r="Q44">
            <v>283092.04000000004</v>
          </cell>
          <cell r="R44">
            <v>217705.78999999948</v>
          </cell>
          <cell r="S44">
            <v>348656.80000000057</v>
          </cell>
          <cell r="T44">
            <v>318493.56999999913</v>
          </cell>
          <cell r="U44">
            <v>101229.9199999992</v>
          </cell>
          <cell r="V44">
            <v>259922.43000000191</v>
          </cell>
          <cell r="W44">
            <v>173422.84999999797</v>
          </cell>
          <cell r="X44">
            <v>52350.440000003437</v>
          </cell>
          <cell r="Y44">
            <v>198616.66666666666</v>
          </cell>
          <cell r="Z44">
            <v>224560.20508507601</v>
          </cell>
          <cell r="AA44">
            <v>2673372.6017517447</v>
          </cell>
        </row>
        <row r="45">
          <cell r="C45">
            <v>0.38692748623560907</v>
          </cell>
          <cell r="D45">
            <v>0.34533110860933552</v>
          </cell>
          <cell r="E45">
            <v>0.45096175376120989</v>
          </cell>
          <cell r="F45">
            <v>0.39017689477505541</v>
          </cell>
          <cell r="G45">
            <v>0.41794782625059618</v>
          </cell>
          <cell r="H45">
            <v>-7.4645181348446332E-2</v>
          </cell>
          <cell r="I45">
            <v>0.54079522207069652</v>
          </cell>
          <cell r="J45">
            <v>2.1850011351935556E-2</v>
          </cell>
          <cell r="K45">
            <v>0.50359856942411874</v>
          </cell>
          <cell r="L45">
            <v>0.29981003653875343</v>
          </cell>
          <cell r="M45">
            <v>0.40988972702588272</v>
          </cell>
          <cell r="N45">
            <v>0.23677445769076363</v>
          </cell>
          <cell r="O45">
            <v>0.27094379466305457</v>
          </cell>
          <cell r="P45">
            <v>0.29944494703361235</v>
          </cell>
          <cell r="Q45">
            <v>0.30414387864655379</v>
          </cell>
          <cell r="R45">
            <v>0.18654817759188347</v>
          </cell>
          <cell r="S45">
            <v>0.35909607480884709</v>
          </cell>
          <cell r="T45">
            <v>0.30093191756479659</v>
          </cell>
          <cell r="U45">
            <v>0.20886676105809215</v>
          </cell>
          <cell r="V45">
            <v>0.28421248520478709</v>
          </cell>
          <cell r="W45">
            <v>0.19724397979855213</v>
          </cell>
          <cell r="X45">
            <v>0.11361790396501457</v>
          </cell>
          <cell r="Y45">
            <v>0.24827083333333333</v>
          </cell>
          <cell r="Z45">
            <v>0.26733357748223335</v>
          </cell>
          <cell r="AA45">
            <v>0.26139187607602937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24974.74</v>
          </cell>
          <cell r="D47">
            <v>29106.349999999995</v>
          </cell>
          <cell r="E47">
            <v>29240.460000000006</v>
          </cell>
          <cell r="F47">
            <v>29479.47</v>
          </cell>
          <cell r="G47">
            <v>22555.529999999984</v>
          </cell>
          <cell r="H47">
            <v>19579.650000000023</v>
          </cell>
          <cell r="I47">
            <v>15460.089999999997</v>
          </cell>
          <cell r="J47">
            <v>29824.01999999999</v>
          </cell>
          <cell r="K47">
            <v>27661.610000000015</v>
          </cell>
          <cell r="L47">
            <v>17297.599999999977</v>
          </cell>
          <cell r="M47">
            <v>27328.570000000036</v>
          </cell>
          <cell r="N47">
            <v>19565.409999999974</v>
          </cell>
          <cell r="O47">
            <v>21709.89</v>
          </cell>
          <cell r="P47">
            <v>22823.340000000004</v>
          </cell>
          <cell r="Q47">
            <v>20447.809999999998</v>
          </cell>
          <cell r="R47">
            <v>19898.879999999997</v>
          </cell>
          <cell r="S47">
            <v>24672.660000000003</v>
          </cell>
          <cell r="T47">
            <v>18371.28</v>
          </cell>
          <cell r="U47">
            <v>21907.409999999989</v>
          </cell>
          <cell r="V47">
            <v>26226.03</v>
          </cell>
          <cell r="W47">
            <v>24463.840000000026</v>
          </cell>
          <cell r="X47">
            <v>21862.109999999986</v>
          </cell>
          <cell r="Y47">
            <v>16526</v>
          </cell>
          <cell r="Z47">
            <v>16526</v>
          </cell>
          <cell r="AA47">
            <v>255435.25</v>
          </cell>
        </row>
        <row r="48">
          <cell r="A48" t="str">
            <v>Installation Labour</v>
          </cell>
          <cell r="B48" t="str">
            <v>Installation Labour</v>
          </cell>
          <cell r="C48">
            <v>54445.619999999995</v>
          </cell>
          <cell r="D48">
            <v>48992.869999999995</v>
          </cell>
          <cell r="E48">
            <v>54911.020000000019</v>
          </cell>
          <cell r="F48">
            <v>65613.26999999999</v>
          </cell>
          <cell r="G48">
            <v>62708.579999999987</v>
          </cell>
          <cell r="H48">
            <v>58547.47000000003</v>
          </cell>
          <cell r="I48">
            <v>68449.259999999951</v>
          </cell>
          <cell r="J48">
            <v>53531.849999999977</v>
          </cell>
          <cell r="K48">
            <v>48203.780000000086</v>
          </cell>
          <cell r="L48">
            <v>75091.840000000026</v>
          </cell>
          <cell r="M48">
            <v>63977.819999999949</v>
          </cell>
          <cell r="N48">
            <v>58300.150000000023</v>
          </cell>
          <cell r="O48">
            <v>62545.369999999995</v>
          </cell>
          <cell r="P48">
            <v>45435.850000000006</v>
          </cell>
          <cell r="Q48">
            <v>44089.619999999995</v>
          </cell>
          <cell r="R48">
            <v>65229.199999999983</v>
          </cell>
          <cell r="S48">
            <v>64178.039999999979</v>
          </cell>
          <cell r="T48">
            <v>47986.540000000037</v>
          </cell>
          <cell r="U48">
            <v>40530.69</v>
          </cell>
          <cell r="V48">
            <v>56898.270000000019</v>
          </cell>
          <cell r="W48">
            <v>61734.570000000007</v>
          </cell>
          <cell r="X48">
            <v>58465.339999999967</v>
          </cell>
          <cell r="Y48">
            <v>58000</v>
          </cell>
          <cell r="Z48">
            <v>55000</v>
          </cell>
          <cell r="AA48">
            <v>660093.49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1832.74</v>
          </cell>
          <cell r="D50">
            <v>1602.74</v>
          </cell>
          <cell r="E50">
            <v>361.59999999999991</v>
          </cell>
          <cell r="F50">
            <v>4542.3600000000006</v>
          </cell>
          <cell r="G50">
            <v>4140.8700000000008</v>
          </cell>
          <cell r="H50">
            <v>8921.6699999999983</v>
          </cell>
          <cell r="I50">
            <v>256.44000000000233</v>
          </cell>
          <cell r="J50">
            <v>710.98999999999796</v>
          </cell>
          <cell r="K50">
            <v>6066.9599999999991</v>
          </cell>
          <cell r="L50">
            <v>6249.8700000000063</v>
          </cell>
          <cell r="M50">
            <v>363.64999999999418</v>
          </cell>
          <cell r="N50">
            <v>266.58999999999651</v>
          </cell>
          <cell r="O50">
            <v>-156.81999999999994</v>
          </cell>
          <cell r="P50">
            <v>-449.46000000000004</v>
          </cell>
          <cell r="Q50">
            <v>-219.97000000000003</v>
          </cell>
          <cell r="R50">
            <v>528.06999999999994</v>
          </cell>
          <cell r="S50">
            <v>2837.5699999999997</v>
          </cell>
          <cell r="T50">
            <v>963.07000000000016</v>
          </cell>
          <cell r="U50">
            <v>6338.1699999999992</v>
          </cell>
          <cell r="V50">
            <v>3723.6499999999996</v>
          </cell>
          <cell r="W50">
            <v>5310.1100000000006</v>
          </cell>
          <cell r="X50">
            <v>11103.600000000002</v>
          </cell>
          <cell r="Y50">
            <v>4000</v>
          </cell>
          <cell r="Z50">
            <v>4000</v>
          </cell>
          <cell r="AA50">
            <v>37977.990000000005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1777</v>
          </cell>
          <cell r="E51">
            <v>0</v>
          </cell>
          <cell r="F51">
            <v>0</v>
          </cell>
          <cell r="G51">
            <v>3.999999999996362E-2</v>
          </cell>
          <cell r="H51">
            <v>0</v>
          </cell>
          <cell r="I51">
            <v>0</v>
          </cell>
          <cell r="J51">
            <v>-9.9999999999909051E-3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-1599.22</v>
          </cell>
          <cell r="Q51">
            <v>0</v>
          </cell>
          <cell r="R51">
            <v>-0.23000000000001819</v>
          </cell>
          <cell r="S51">
            <v>1459.3700000000001</v>
          </cell>
          <cell r="T51">
            <v>1285.29</v>
          </cell>
          <cell r="U51">
            <v>0</v>
          </cell>
          <cell r="V51">
            <v>-199.11999999999989</v>
          </cell>
          <cell r="W51">
            <v>-5.999999999994543E-2</v>
          </cell>
          <cell r="X51">
            <v>-1.0000000000218279E-2</v>
          </cell>
          <cell r="Y51">
            <v>4000</v>
          </cell>
          <cell r="Z51">
            <v>4000</v>
          </cell>
          <cell r="AA51">
            <v>8946.02</v>
          </cell>
        </row>
        <row r="52">
          <cell r="A52" t="str">
            <v>Sales Motor</v>
          </cell>
          <cell r="B52" t="str">
            <v>Motor Vehicle Expenses</v>
          </cell>
          <cell r="C52">
            <v>12585.53</v>
          </cell>
          <cell r="D52">
            <v>13451.109999999999</v>
          </cell>
          <cell r="E52">
            <v>16082.759999999995</v>
          </cell>
          <cell r="F52">
            <v>12691.240000000005</v>
          </cell>
          <cell r="G52">
            <v>10333.999999999993</v>
          </cell>
          <cell r="H52">
            <v>11548.389999999992</v>
          </cell>
          <cell r="I52">
            <v>8302.5200000000186</v>
          </cell>
          <cell r="J52">
            <v>13273.569999999992</v>
          </cell>
          <cell r="K52">
            <v>11993.060000000012</v>
          </cell>
          <cell r="L52">
            <v>16213.179999999993</v>
          </cell>
          <cell r="M52">
            <v>16316.85000000002</v>
          </cell>
          <cell r="N52">
            <v>14212.399999999994</v>
          </cell>
          <cell r="O52">
            <v>19244.780000000002</v>
          </cell>
          <cell r="P52">
            <v>14672.659999999993</v>
          </cell>
          <cell r="Q52">
            <v>15415.489999999991</v>
          </cell>
          <cell r="R52">
            <v>15587.390000000014</v>
          </cell>
          <cell r="S52">
            <v>11574.32</v>
          </cell>
          <cell r="T52">
            <v>9485.6900000000023</v>
          </cell>
          <cell r="U52">
            <v>12866.080000000016</v>
          </cell>
          <cell r="V52">
            <v>13394.609999999971</v>
          </cell>
          <cell r="W52">
            <v>13134.669999999998</v>
          </cell>
          <cell r="X52">
            <v>11118.89</v>
          </cell>
          <cell r="Y52">
            <v>12161.666666666701</v>
          </cell>
          <cell r="Z52">
            <v>11268</v>
          </cell>
          <cell r="AA52">
            <v>159924.2466666667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1200</v>
          </cell>
          <cell r="D54">
            <v>1368.7199999999998</v>
          </cell>
          <cell r="E54">
            <v>1438.6200000000003</v>
          </cell>
          <cell r="F54">
            <v>1491.3899999999994</v>
          </cell>
          <cell r="G54">
            <v>2629.7300000000005</v>
          </cell>
          <cell r="H54">
            <v>811.16000000000076</v>
          </cell>
          <cell r="I54">
            <v>1353.08</v>
          </cell>
          <cell r="J54">
            <v>1703.5900000000001</v>
          </cell>
          <cell r="K54">
            <v>2208.3099999999995</v>
          </cell>
          <cell r="L54">
            <v>1392.0299999999988</v>
          </cell>
          <cell r="M54">
            <v>1364.6600000000017</v>
          </cell>
          <cell r="N54">
            <v>1285.2700000000004</v>
          </cell>
          <cell r="O54">
            <v>1752.16</v>
          </cell>
          <cell r="P54">
            <v>1386.47</v>
          </cell>
          <cell r="Q54">
            <v>3818.7</v>
          </cell>
          <cell r="R54">
            <v>1468.5100000000002</v>
          </cell>
          <cell r="S54">
            <v>1705.3500000000004</v>
          </cell>
          <cell r="T54">
            <v>1725.4099999999999</v>
          </cell>
          <cell r="U54">
            <v>1778.4899999999998</v>
          </cell>
          <cell r="V54">
            <v>1932.5499999999993</v>
          </cell>
          <cell r="W54">
            <v>1844.3100000000013</v>
          </cell>
          <cell r="X54">
            <v>2372.1899999999987</v>
          </cell>
          <cell r="Y54">
            <v>1779</v>
          </cell>
          <cell r="Z54">
            <v>1748</v>
          </cell>
          <cell r="AA54">
            <v>23311.14</v>
          </cell>
        </row>
        <row r="55">
          <cell r="A55" t="str">
            <v>Sales Freight</v>
          </cell>
          <cell r="B55" t="str">
            <v>Freight - Outwards</v>
          </cell>
          <cell r="C55">
            <v>11673.289999999999</v>
          </cell>
          <cell r="D55">
            <v>17625.82</v>
          </cell>
          <cell r="E55">
            <v>9695.8499999999985</v>
          </cell>
          <cell r="F55">
            <v>22852.6</v>
          </cell>
          <cell r="G55">
            <v>21828.23000000001</v>
          </cell>
          <cell r="H55">
            <v>23907.809999999998</v>
          </cell>
          <cell r="I55">
            <v>6267.7200000000012</v>
          </cell>
          <cell r="J55">
            <v>15689.369999999995</v>
          </cell>
          <cell r="K55">
            <v>9733.2799999999988</v>
          </cell>
          <cell r="L55">
            <v>13050.079999999987</v>
          </cell>
          <cell r="M55">
            <v>20538.510000000009</v>
          </cell>
          <cell r="N55">
            <v>15882.779999999999</v>
          </cell>
          <cell r="O55">
            <v>10444.529999999999</v>
          </cell>
          <cell r="P55">
            <v>11075.809999999998</v>
          </cell>
          <cell r="Q55">
            <v>16924.460000000006</v>
          </cell>
          <cell r="R55">
            <v>12105.720000000001</v>
          </cell>
          <cell r="S55">
            <v>14525.160000000003</v>
          </cell>
          <cell r="T55">
            <v>14770.959999999992</v>
          </cell>
          <cell r="U55">
            <v>4215.0600000000122</v>
          </cell>
          <cell r="V55">
            <v>6852.539999999979</v>
          </cell>
          <cell r="W55">
            <v>8132.2800000000134</v>
          </cell>
          <cell r="X55">
            <v>4847.1399999999994</v>
          </cell>
          <cell r="Y55">
            <v>7500</v>
          </cell>
          <cell r="Z55">
            <v>7500</v>
          </cell>
          <cell r="AA55">
            <v>118893.66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2275.7799999999997</v>
          </cell>
          <cell r="D58">
            <v>1070.3100000000004</v>
          </cell>
          <cell r="E58">
            <v>3630.88</v>
          </cell>
          <cell r="F58">
            <v>3405.7799999999979</v>
          </cell>
          <cell r="G58">
            <v>1323.1800000000003</v>
          </cell>
          <cell r="H58">
            <v>2311.0400000000009</v>
          </cell>
          <cell r="I58">
            <v>501.15999999999985</v>
          </cell>
          <cell r="J58">
            <v>2132.2300000000014</v>
          </cell>
          <cell r="K58">
            <v>4979.7199999999975</v>
          </cell>
          <cell r="L58">
            <v>1987.3500000000022</v>
          </cell>
          <cell r="M58">
            <v>1181.2599999999984</v>
          </cell>
          <cell r="N58">
            <v>2601.7700000000041</v>
          </cell>
          <cell r="O58">
            <v>3117.16</v>
          </cell>
          <cell r="P58">
            <v>3340.9699999999993</v>
          </cell>
          <cell r="Q58">
            <v>1150.5700000000006</v>
          </cell>
          <cell r="R58">
            <v>3794.4399999999996</v>
          </cell>
          <cell r="S58">
            <v>2461.2200000000012</v>
          </cell>
          <cell r="T58">
            <v>2123.9899999999998</v>
          </cell>
          <cell r="U58">
            <v>1609.2199999999993</v>
          </cell>
          <cell r="V58">
            <v>5482.880000000001</v>
          </cell>
          <cell r="W58">
            <v>598.63999999999942</v>
          </cell>
          <cell r="X58">
            <v>273.15999999999985</v>
          </cell>
          <cell r="Y58">
            <v>3000</v>
          </cell>
          <cell r="Z58">
            <v>1708.3333333333333</v>
          </cell>
          <cell r="AA58">
            <v>28660.583333333332</v>
          </cell>
        </row>
        <row r="59">
          <cell r="B59" t="str">
            <v>Total Selling Expenses</v>
          </cell>
          <cell r="C59">
            <v>108987.7</v>
          </cell>
          <cell r="D59">
            <v>114994.91999999998</v>
          </cell>
          <cell r="E59">
            <v>115361.19000000003</v>
          </cell>
          <cell r="F59">
            <v>140076.10999999999</v>
          </cell>
          <cell r="G59">
            <v>125520.15999999997</v>
          </cell>
          <cell r="H59">
            <v>125627.19000000006</v>
          </cell>
          <cell r="I59">
            <v>100590.26999999997</v>
          </cell>
          <cell r="J59">
            <v>116865.60999999994</v>
          </cell>
          <cell r="K59">
            <v>110846.7200000001</v>
          </cell>
          <cell r="L59">
            <v>131281.94999999998</v>
          </cell>
          <cell r="M59">
            <v>131071.32</v>
          </cell>
          <cell r="N59">
            <v>112114.37</v>
          </cell>
          <cell r="O59">
            <v>118657.06999999999</v>
          </cell>
          <cell r="P59">
            <v>96686.419999999984</v>
          </cell>
          <cell r="Q59">
            <v>101626.68</v>
          </cell>
          <cell r="R59">
            <v>118611.98000000001</v>
          </cell>
          <cell r="S59">
            <v>123413.69</v>
          </cell>
          <cell r="T59">
            <v>96712.23000000004</v>
          </cell>
          <cell r="U59">
            <v>89245.120000000024</v>
          </cell>
          <cell r="V59">
            <v>114311.40999999997</v>
          </cell>
          <cell r="W59">
            <v>115218.36000000004</v>
          </cell>
          <cell r="X59">
            <v>110042.41999999997</v>
          </cell>
          <cell r="Y59">
            <v>106966.6666666667</v>
          </cell>
          <cell r="Z59">
            <v>101750.33333333333</v>
          </cell>
          <cell r="AA59">
            <v>1293242.3799999997</v>
          </cell>
        </row>
        <row r="60">
          <cell r="C60">
            <v>0.12778076012128159</v>
          </cell>
          <cell r="D60">
            <v>0.10029374457375968</v>
          </cell>
          <cell r="E60">
            <v>0.11972521602804798</v>
          </cell>
          <cell r="F60">
            <v>0.11443931320485885</v>
          </cell>
          <cell r="G60">
            <v>0.10895361281542841</v>
          </cell>
          <cell r="H60">
            <v>0.10107554249124033</v>
          </cell>
          <cell r="I60">
            <v>0.19048731007397204</v>
          </cell>
          <cell r="J60">
            <v>0.10304882735076251</v>
          </cell>
          <cell r="K60">
            <v>0.12345281261115038</v>
          </cell>
          <cell r="L60">
            <v>0.14386204728783034</v>
          </cell>
          <cell r="M60">
            <v>0.12409601573809859</v>
          </cell>
          <cell r="N60">
            <v>0.10494271105757828</v>
          </cell>
          <cell r="O60">
            <v>0.16846615375174984</v>
          </cell>
          <cell r="P60">
            <v>9.5085700722051594E-2</v>
          </cell>
          <cell r="Q60">
            <v>0.10918404003578536</v>
          </cell>
          <cell r="R60">
            <v>0.10163647328610316</v>
          </cell>
          <cell r="S60">
            <v>0.12710886940015451</v>
          </cell>
          <cell r="T60">
            <v>9.1379542845614559E-2</v>
          </cell>
          <cell r="U60">
            <v>0.184138633663258</v>
          </cell>
          <cell r="V60">
            <v>0.12499394501414557</v>
          </cell>
          <cell r="W60">
            <v>0.1310445992109032</v>
          </cell>
          <cell r="X60">
            <v>0.23882873014318456</v>
          </cell>
          <cell r="Y60">
            <v>0.13370833333333337</v>
          </cell>
          <cell r="Z60">
            <v>0.1211313492063492</v>
          </cell>
          <cell r="AA60">
            <v>0.12644816203612033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69799.719999999987</v>
          </cell>
          <cell r="D62">
            <v>67852.990000000005</v>
          </cell>
          <cell r="E62">
            <v>73670.139999999985</v>
          </cell>
          <cell r="F62">
            <v>66575.920000000042</v>
          </cell>
          <cell r="G62">
            <v>77502.239999999991</v>
          </cell>
          <cell r="H62">
            <v>81064.210000000079</v>
          </cell>
          <cell r="I62">
            <v>58434.399999999849</v>
          </cell>
          <cell r="J62">
            <v>87960.220000000147</v>
          </cell>
          <cell r="K62">
            <v>83133.279999999795</v>
          </cell>
          <cell r="L62">
            <v>44958.940000000061</v>
          </cell>
          <cell r="M62">
            <v>55846.070000000065</v>
          </cell>
          <cell r="N62">
            <v>51947.20000000007</v>
          </cell>
          <cell r="O62">
            <v>66387.799999999988</v>
          </cell>
          <cell r="P62">
            <v>55977.840000000026</v>
          </cell>
          <cell r="Q62">
            <v>60319.02999999997</v>
          </cell>
          <cell r="R62">
            <v>59732.430000000051</v>
          </cell>
          <cell r="S62">
            <v>54670.97000000003</v>
          </cell>
          <cell r="T62">
            <v>59174.929999999818</v>
          </cell>
          <cell r="U62">
            <v>61957.820000000007</v>
          </cell>
          <cell r="V62">
            <v>61858.720000000088</v>
          </cell>
          <cell r="W62">
            <v>64271.239999999932</v>
          </cell>
          <cell r="X62">
            <v>61582.109999999986</v>
          </cell>
          <cell r="Y62">
            <v>55071.239999999932</v>
          </cell>
          <cell r="Z62">
            <v>53071.239999999932</v>
          </cell>
          <cell r="AA62">
            <v>714075.36999999988</v>
          </cell>
        </row>
        <row r="63">
          <cell r="A63" t="str">
            <v>Admin Telephone</v>
          </cell>
          <cell r="B63" t="str">
            <v>Telephone</v>
          </cell>
          <cell r="C63">
            <v>2087.84</v>
          </cell>
          <cell r="D63">
            <v>2099.6000000000004</v>
          </cell>
          <cell r="E63">
            <v>1982.869999999999</v>
          </cell>
          <cell r="F63">
            <v>883.01000000000022</v>
          </cell>
          <cell r="G63">
            <v>159.85000000000036</v>
          </cell>
          <cell r="H63">
            <v>952.89999999999964</v>
          </cell>
          <cell r="I63">
            <v>4519.2700000000004</v>
          </cell>
          <cell r="J63">
            <v>986.13000000000102</v>
          </cell>
          <cell r="K63">
            <v>2487.6399999999976</v>
          </cell>
          <cell r="L63">
            <v>943.98000000000138</v>
          </cell>
          <cell r="M63">
            <v>-321.86000000000058</v>
          </cell>
          <cell r="N63">
            <v>1301.1000000000022</v>
          </cell>
          <cell r="O63">
            <v>782.94</v>
          </cell>
          <cell r="P63">
            <v>1038.96</v>
          </cell>
          <cell r="Q63">
            <v>3456.3399999999997</v>
          </cell>
          <cell r="R63">
            <v>1262.9400000000005</v>
          </cell>
          <cell r="S63">
            <v>2535.869999999999</v>
          </cell>
          <cell r="T63">
            <v>1518.0700000000015</v>
          </cell>
          <cell r="U63">
            <v>-1016.1600000000017</v>
          </cell>
          <cell r="V63">
            <v>1198.1900000000005</v>
          </cell>
          <cell r="W63">
            <v>1263.5900000000001</v>
          </cell>
          <cell r="X63">
            <v>1128.4899999999998</v>
          </cell>
          <cell r="Y63">
            <v>1800</v>
          </cell>
          <cell r="Z63">
            <v>1800</v>
          </cell>
          <cell r="AA63">
            <v>16769.23</v>
          </cell>
        </row>
        <row r="64">
          <cell r="A64" t="str">
            <v>Admin Other</v>
          </cell>
          <cell r="B64" t="str">
            <v>Other Admin Expenses</v>
          </cell>
          <cell r="C64">
            <v>6772.64</v>
          </cell>
          <cell r="D64">
            <v>13109.199999999997</v>
          </cell>
          <cell r="E64">
            <v>3499.2800000000061</v>
          </cell>
          <cell r="F64">
            <v>15024.840000000004</v>
          </cell>
          <cell r="G64">
            <v>16540.22</v>
          </cell>
          <cell r="H64">
            <v>15789.630000000005</v>
          </cell>
          <cell r="I64">
            <v>12194.590000000011</v>
          </cell>
          <cell r="J64">
            <v>16018.779999999984</v>
          </cell>
          <cell r="K64">
            <v>18691.5</v>
          </cell>
          <cell r="L64">
            <v>14632.769999999975</v>
          </cell>
          <cell r="M64">
            <v>18770.00999999998</v>
          </cell>
          <cell r="N64">
            <v>19416.160000000062</v>
          </cell>
          <cell r="O64">
            <v>11141.960000000001</v>
          </cell>
          <cell r="P64">
            <v>13159.939999999997</v>
          </cell>
          <cell r="Q64">
            <v>10961.969999999998</v>
          </cell>
          <cell r="R64">
            <v>12772.57</v>
          </cell>
          <cell r="S64">
            <v>18949.570000000014</v>
          </cell>
          <cell r="T64">
            <v>20927.750000000015</v>
          </cell>
          <cell r="U64">
            <v>18251.009999999966</v>
          </cell>
          <cell r="V64">
            <v>28334.900000000023</v>
          </cell>
          <cell r="W64">
            <v>32102.23000000001</v>
          </cell>
          <cell r="X64">
            <v>17118.590000000026</v>
          </cell>
          <cell r="Y64">
            <v>19076.058979665599</v>
          </cell>
          <cell r="Z64">
            <v>20203</v>
          </cell>
          <cell r="AA64">
            <v>222999.54897966565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-7523.29</v>
          </cell>
          <cell r="D65">
            <v>-1962.62</v>
          </cell>
          <cell r="E65">
            <v>-3635.7000000000007</v>
          </cell>
          <cell r="F65">
            <v>-3545.8999999999978</v>
          </cell>
          <cell r="G65">
            <v>-4369.3000000000029</v>
          </cell>
          <cell r="H65">
            <v>-2393.3799999999974</v>
          </cell>
          <cell r="I65">
            <v>-1413.3900000000031</v>
          </cell>
          <cell r="J65">
            <v>-8213.9199999999983</v>
          </cell>
          <cell r="K65">
            <v>-2025.6500000000015</v>
          </cell>
          <cell r="L65">
            <v>-2012.8899999999994</v>
          </cell>
          <cell r="M65">
            <v>-2600.4000000000015</v>
          </cell>
          <cell r="N65">
            <v>-2906.1399999999994</v>
          </cell>
          <cell r="O65">
            <v>-3783.46</v>
          </cell>
          <cell r="P65">
            <v>-4633.7499999999991</v>
          </cell>
          <cell r="Q65">
            <v>-6329.68</v>
          </cell>
          <cell r="R65">
            <v>-2597.9799999999996</v>
          </cell>
          <cell r="S65">
            <v>-2880.9000000000015</v>
          </cell>
          <cell r="T65">
            <v>-733.54000000000087</v>
          </cell>
          <cell r="U65">
            <v>-948.89999999999782</v>
          </cell>
          <cell r="V65">
            <v>-2354.5</v>
          </cell>
          <cell r="W65">
            <v>-1335.2999999999993</v>
          </cell>
          <cell r="X65">
            <v>-1612</v>
          </cell>
          <cell r="Y65">
            <v>-1500</v>
          </cell>
          <cell r="Z65">
            <v>-1500</v>
          </cell>
          <cell r="AA65">
            <v>-30210.01</v>
          </cell>
        </row>
        <row r="66">
          <cell r="B66" t="str">
            <v>Total Administrative expenses</v>
          </cell>
          <cell r="C66">
            <v>71136.909999999989</v>
          </cell>
          <cell r="D66">
            <v>81099.170000000013</v>
          </cell>
          <cell r="E66">
            <v>75516.589999999982</v>
          </cell>
          <cell r="F66">
            <v>78937.870000000054</v>
          </cell>
          <cell r="G66">
            <v>89833.01</v>
          </cell>
          <cell r="H66">
            <v>95413.360000000073</v>
          </cell>
          <cell r="I66">
            <v>73734.869999999864</v>
          </cell>
          <cell r="J66">
            <v>96751.210000000137</v>
          </cell>
          <cell r="K66">
            <v>102286.76999999979</v>
          </cell>
          <cell r="L66">
            <v>58522.800000000039</v>
          </cell>
          <cell r="M66">
            <v>71693.820000000036</v>
          </cell>
          <cell r="N66">
            <v>69758.320000000138</v>
          </cell>
          <cell r="O66">
            <v>74529.239999999991</v>
          </cell>
          <cell r="P66">
            <v>65542.99000000002</v>
          </cell>
          <cell r="Q66">
            <v>68407.659999999974</v>
          </cell>
          <cell r="R66">
            <v>71169.960000000065</v>
          </cell>
          <cell r="S66">
            <v>73275.510000000038</v>
          </cell>
          <cell r="T66">
            <v>80887.209999999817</v>
          </cell>
          <cell r="U66">
            <v>78243.769999999975</v>
          </cell>
          <cell r="V66">
            <v>89037.310000000114</v>
          </cell>
          <cell r="W66">
            <v>96301.759999999937</v>
          </cell>
          <cell r="X66">
            <v>78217.19</v>
          </cell>
          <cell r="Y66">
            <v>74447.298979665531</v>
          </cell>
          <cell r="Z66">
            <v>73574.239999999932</v>
          </cell>
          <cell r="AA66">
            <v>923634.13897966547</v>
          </cell>
        </row>
        <row r="67">
          <cell r="C67">
            <v>8.3403250389532002E-2</v>
          </cell>
          <cell r="D67">
            <v>7.0731293531261341E-2</v>
          </cell>
          <cell r="E67">
            <v>7.8373325131714772E-2</v>
          </cell>
          <cell r="F67">
            <v>6.4490623195164673E-2</v>
          </cell>
          <cell r="G67">
            <v>7.7976565593801908E-2</v>
          </cell>
          <cell r="H67">
            <v>7.6766479636390925E-2</v>
          </cell>
          <cell r="I67">
            <v>0.13963136837145379</v>
          </cell>
          <cell r="J67">
            <v>8.5312511826767398E-2</v>
          </cell>
          <cell r="K67">
            <v>0.11391937848417888</v>
          </cell>
          <cell r="L67">
            <v>6.413074928439319E-2</v>
          </cell>
          <cell r="M67">
            <v>6.7878445223901088E-2</v>
          </cell>
          <cell r="N67">
            <v>6.5296065255703611E-2</v>
          </cell>
          <cell r="O67">
            <v>0.10581463375794685</v>
          </cell>
          <cell r="P67">
            <v>6.4457874555376271E-2</v>
          </cell>
          <cell r="Q67">
            <v>7.3494722923098443E-2</v>
          </cell>
          <cell r="R67">
            <v>6.0984259248627638E-2</v>
          </cell>
          <cell r="S67">
            <v>7.5469481795898977E-2</v>
          </cell>
          <cell r="T67">
            <v>7.642711032366023E-2</v>
          </cell>
          <cell r="U67">
            <v>0.16143964959050094</v>
          </cell>
          <cell r="V67">
            <v>9.7357950797277812E-2</v>
          </cell>
          <cell r="W67">
            <v>0.10952964043668539</v>
          </cell>
          <cell r="X67">
            <v>0.16975737322996168</v>
          </cell>
          <cell r="Y67">
            <v>9.3059123724581916E-2</v>
          </cell>
          <cell r="Z67">
            <v>8.7588380952380876E-2</v>
          </cell>
          <cell r="AA67">
            <v>9.0309319485642955E-2</v>
          </cell>
        </row>
        <row r="69">
          <cell r="B69" t="str">
            <v>EBITDA</v>
          </cell>
          <cell r="C69">
            <v>149896.41000000009</v>
          </cell>
          <cell r="D69">
            <v>199856.06000000014</v>
          </cell>
          <cell r="E69">
            <v>243646.26</v>
          </cell>
          <cell r="F69">
            <v>258570.6899999993</v>
          </cell>
          <cell r="G69">
            <v>266144.19999999955</v>
          </cell>
          <cell r="H69">
            <v>-313817.33999999863</v>
          </cell>
          <cell r="I69">
            <v>111251.55999999815</v>
          </cell>
          <cell r="J69">
            <v>-188837.15999999741</v>
          </cell>
          <cell r="K69">
            <v>239041.29999999708</v>
          </cell>
          <cell r="L69">
            <v>83788.23000000263</v>
          </cell>
          <cell r="M69">
            <v>230164.04999999874</v>
          </cell>
          <cell r="N69">
            <v>71082.650000001231</v>
          </cell>
          <cell r="O69">
            <v>-2350.3700000000681</v>
          </cell>
          <cell r="P69">
            <v>142256.5400000003</v>
          </cell>
          <cell r="Q69">
            <v>113057.70000000007</v>
          </cell>
          <cell r="R69">
            <v>27923.849999999409</v>
          </cell>
          <cell r="S69">
            <v>151967.60000000053</v>
          </cell>
          <cell r="T69">
            <v>140894.12999999928</v>
          </cell>
          <cell r="U69">
            <v>-66258.970000000802</v>
          </cell>
          <cell r="V69">
            <v>56573.710000001825</v>
          </cell>
          <cell r="W69">
            <v>-38097.270000002012</v>
          </cell>
          <cell r="X69">
            <v>-135909.16999999655</v>
          </cell>
          <cell r="Y69">
            <v>17202.701020334425</v>
          </cell>
          <cell r="Z69">
            <v>49235.631751742752</v>
          </cell>
          <cell r="AA69">
            <v>456496.08277207962</v>
          </cell>
        </row>
        <row r="70">
          <cell r="C70">
            <v>0.17574347572479546</v>
          </cell>
          <cell r="D70">
            <v>0.17430607050431449</v>
          </cell>
          <cell r="E70">
            <v>0.25286321260144712</v>
          </cell>
          <cell r="F70">
            <v>0.21124695837503188</v>
          </cell>
          <cell r="G70">
            <v>0.23101764784136586</v>
          </cell>
          <cell r="H70">
            <v>-0.25248720347607756</v>
          </cell>
          <cell r="I70">
            <v>0.21067654362527072</v>
          </cell>
          <cell r="J70">
            <v>-0.16651132782559439</v>
          </cell>
          <cell r="K70">
            <v>0.26622637832878948</v>
          </cell>
          <cell r="L70">
            <v>9.181723996652992E-2</v>
          </cell>
          <cell r="M70">
            <v>0.21791526606388303</v>
          </cell>
          <cell r="N70">
            <v>6.653568137748174E-2</v>
          </cell>
          <cell r="O70">
            <v>-3.3369928466421067E-3</v>
          </cell>
          <cell r="P70">
            <v>0.1399013717561845</v>
          </cell>
          <cell r="Q70">
            <v>0.12146511568767</v>
          </cell>
          <cell r="R70">
            <v>2.392744505715267E-2</v>
          </cell>
          <cell r="S70">
            <v>0.15651772361279356</v>
          </cell>
          <cell r="T70">
            <v>0.1331252643955218</v>
          </cell>
          <cell r="U70">
            <v>-0.13671152219566679</v>
          </cell>
          <cell r="V70">
            <v>6.1860589393363682E-2</v>
          </cell>
          <cell r="W70">
            <v>-4.3330259849036448E-2</v>
          </cell>
          <cell r="X70">
            <v>-0.29496819940813174</v>
          </cell>
          <cell r="Y70">
            <v>2.1503376275418033E-2</v>
          </cell>
          <cell r="Z70">
            <v>5.8613847323503276E-2</v>
          </cell>
          <cell r="AA70">
            <v>4.4634394554266106E-2</v>
          </cell>
        </row>
        <row r="72">
          <cell r="A72" t="str">
            <v>Depreciation</v>
          </cell>
          <cell r="B72" t="str">
            <v>Depreciation</v>
          </cell>
          <cell r="C72">
            <v>8194.17</v>
          </cell>
          <cell r="D72">
            <v>8194.17</v>
          </cell>
          <cell r="E72">
            <v>8233.6499999999942</v>
          </cell>
          <cell r="F72">
            <v>8207.3300000000054</v>
          </cell>
          <cell r="G72">
            <v>8207.3300000000017</v>
          </cell>
          <cell r="H72">
            <v>8207.3299999999872</v>
          </cell>
          <cell r="I72">
            <v>8207.3300000000163</v>
          </cell>
          <cell r="J72">
            <v>8207.3299999999945</v>
          </cell>
          <cell r="K72">
            <v>8207.3299999999872</v>
          </cell>
          <cell r="L72">
            <v>7197.3300000000163</v>
          </cell>
          <cell r="M72">
            <v>8038.9099999999889</v>
          </cell>
          <cell r="N72">
            <v>8410.8600000000151</v>
          </cell>
          <cell r="O72">
            <v>6180.79</v>
          </cell>
          <cell r="P72">
            <v>6180.79</v>
          </cell>
          <cell r="Q72">
            <v>6744.1299999999992</v>
          </cell>
          <cell r="R72">
            <v>6744.130000000001</v>
          </cell>
          <cell r="S72">
            <v>6744.130000000001</v>
          </cell>
          <cell r="T72">
            <v>5942.510000000002</v>
          </cell>
          <cell r="U72">
            <v>12688.339999999989</v>
          </cell>
          <cell r="V72">
            <v>13025.739999999998</v>
          </cell>
          <cell r="W72">
            <v>13074.430000000015</v>
          </cell>
          <cell r="X72">
            <v>13074.429999999993</v>
          </cell>
          <cell r="Y72">
            <v>14851.109625997782</v>
          </cell>
          <cell r="Z72">
            <v>8551.2583333333332</v>
          </cell>
          <cell r="AA72">
            <v>113801.78795933111</v>
          </cell>
        </row>
        <row r="74">
          <cell r="B74" t="str">
            <v>EBIT</v>
          </cell>
          <cell r="C74">
            <v>141702.24000000008</v>
          </cell>
          <cell r="D74">
            <v>191661.89000000013</v>
          </cell>
          <cell r="E74">
            <v>235412.61000000002</v>
          </cell>
          <cell r="F74">
            <v>250363.35999999929</v>
          </cell>
          <cell r="G74">
            <v>257936.86999999953</v>
          </cell>
          <cell r="H74">
            <v>-322024.66999999864</v>
          </cell>
          <cell r="I74">
            <v>103044.22999999813</v>
          </cell>
          <cell r="J74">
            <v>-197044.4899999974</v>
          </cell>
          <cell r="K74">
            <v>230833.96999999709</v>
          </cell>
          <cell r="L74">
            <v>76590.900000002614</v>
          </cell>
          <cell r="M74">
            <v>222125.13999999873</v>
          </cell>
          <cell r="N74">
            <v>62671.790000001216</v>
          </cell>
          <cell r="O74">
            <v>-8531.160000000069</v>
          </cell>
          <cell r="P74">
            <v>136075.75000000029</v>
          </cell>
          <cell r="Q74">
            <v>106313.57000000007</v>
          </cell>
          <cell r="R74">
            <v>21179.719999999408</v>
          </cell>
          <cell r="S74">
            <v>145223.47000000053</v>
          </cell>
          <cell r="T74">
            <v>134951.61999999927</v>
          </cell>
          <cell r="U74">
            <v>-78947.310000000783</v>
          </cell>
          <cell r="V74">
            <v>43547.970000001827</v>
          </cell>
          <cell r="W74">
            <v>-51171.700000002027</v>
          </cell>
          <cell r="X74">
            <v>-148983.59999999654</v>
          </cell>
          <cell r="Y74">
            <v>2351.5913943366431</v>
          </cell>
          <cell r="Z74">
            <v>40684.373418409421</v>
          </cell>
          <cell r="AA74">
            <v>342694.2948127485</v>
          </cell>
        </row>
        <row r="75">
          <cell r="C75">
            <v>0.1661363616085878</v>
          </cell>
          <cell r="D75">
            <v>0.16715945921945108</v>
          </cell>
          <cell r="E75">
            <v>0.24431808988773954</v>
          </cell>
          <cell r="F75">
            <v>0.20454173784566654</v>
          </cell>
          <cell r="G75">
            <v>0.22389354717842494</v>
          </cell>
          <cell r="H75">
            <v>-0.25909055369154155</v>
          </cell>
          <cell r="I75">
            <v>0.19513436231300843</v>
          </cell>
          <cell r="J75">
            <v>-0.17374832194371631</v>
          </cell>
          <cell r="K75">
            <v>0.25708566606840078</v>
          </cell>
          <cell r="L75">
            <v>8.3930225576462431E-2</v>
          </cell>
          <cell r="M75">
            <v>0.21030416775589958</v>
          </cell>
          <cell r="N75">
            <v>5.8662841787643742E-2</v>
          </cell>
          <cell r="O75">
            <v>-1.2112314186089289E-2</v>
          </cell>
          <cell r="P75">
            <v>0.13382290956712165</v>
          </cell>
          <cell r="Q75">
            <v>0.11421946562878249</v>
          </cell>
          <cell r="R75">
            <v>1.8148521304400152E-2</v>
          </cell>
          <cell r="S75">
            <v>0.14957166487824261</v>
          </cell>
          <cell r="T75">
            <v>0.12751042284802058</v>
          </cell>
          <cell r="U75">
            <v>-0.16289125718907438</v>
          </cell>
          <cell r="V75">
            <v>4.7617578749644424E-2</v>
          </cell>
          <cell r="W75">
            <v>-5.8200575997096618E-2</v>
          </cell>
          <cell r="X75">
            <v>-0.32334407040629731</v>
          </cell>
          <cell r="Y75">
            <v>2.9394892429208041E-3</v>
          </cell>
          <cell r="Z75">
            <v>4.8433777879058837E-2</v>
          </cell>
          <cell r="AA75">
            <v>3.3507302567161792E-2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141702.24000000008</v>
          </cell>
          <cell r="D79">
            <v>191661.89000000013</v>
          </cell>
          <cell r="E79">
            <v>235412.61000000002</v>
          </cell>
          <cell r="F79">
            <v>250363.35999999929</v>
          </cell>
          <cell r="G79">
            <v>257936.86999999953</v>
          </cell>
          <cell r="H79">
            <v>-322024.66999999864</v>
          </cell>
          <cell r="I79">
            <v>103044.22999999813</v>
          </cell>
          <cell r="J79">
            <v>-197044.4899999974</v>
          </cell>
          <cell r="K79">
            <v>230833.96999999709</v>
          </cell>
          <cell r="L79">
            <v>76590.900000002614</v>
          </cell>
          <cell r="M79">
            <v>222125.13999999873</v>
          </cell>
          <cell r="N79">
            <v>62671.790000001216</v>
          </cell>
          <cell r="O79">
            <v>-8531.160000000069</v>
          </cell>
          <cell r="P79">
            <v>136075.75000000029</v>
          </cell>
          <cell r="Q79">
            <v>106313.57000000007</v>
          </cell>
          <cell r="R79">
            <v>21179.719999999408</v>
          </cell>
          <cell r="S79">
            <v>145223.47000000053</v>
          </cell>
          <cell r="T79">
            <v>134951.61999999927</v>
          </cell>
          <cell r="U79">
            <v>-78947.310000000783</v>
          </cell>
          <cell r="V79">
            <v>43547.970000001827</v>
          </cell>
          <cell r="W79">
            <v>-51171.700000002027</v>
          </cell>
          <cell r="X79">
            <v>-148983.59999999654</v>
          </cell>
          <cell r="Y79">
            <v>2351.5913943366431</v>
          </cell>
          <cell r="Z79">
            <v>40684.373418409421</v>
          </cell>
          <cell r="AA79">
            <v>342694.2948127485</v>
          </cell>
        </row>
        <row r="80">
          <cell r="C80">
            <v>0.1661363616085878</v>
          </cell>
          <cell r="D80">
            <v>0.16715945921945108</v>
          </cell>
          <cell r="E80">
            <v>0.24431808988773954</v>
          </cell>
          <cell r="F80">
            <v>0.20454173784566654</v>
          </cell>
          <cell r="G80">
            <v>0.22389354717842494</v>
          </cell>
          <cell r="H80">
            <v>-0.25909055369154155</v>
          </cell>
          <cell r="I80">
            <v>0.19513436231300843</v>
          </cell>
          <cell r="J80">
            <v>-0.17374832194371631</v>
          </cell>
          <cell r="K80">
            <v>0.25708566606840078</v>
          </cell>
          <cell r="L80">
            <v>8.3930225576462431E-2</v>
          </cell>
          <cell r="M80">
            <v>0.21030416775589958</v>
          </cell>
          <cell r="N80">
            <v>5.8662841787643742E-2</v>
          </cell>
          <cell r="O80">
            <v>-1.2112314186089289E-2</v>
          </cell>
          <cell r="P80">
            <v>0.13382290956712165</v>
          </cell>
          <cell r="Q80">
            <v>0.11421946562878249</v>
          </cell>
          <cell r="R80">
            <v>1.8148521304400152E-2</v>
          </cell>
          <cell r="S80">
            <v>0.14957166487824261</v>
          </cell>
          <cell r="T80">
            <v>0.12751042284802058</v>
          </cell>
          <cell r="U80">
            <v>-0.16289125718907438</v>
          </cell>
          <cell r="V80">
            <v>4.7617578749644424E-2</v>
          </cell>
          <cell r="W80">
            <v>-5.8200575997096618E-2</v>
          </cell>
          <cell r="X80">
            <v>-0.32334407040629731</v>
          </cell>
          <cell r="Y80">
            <v>2.9394892429208041E-3</v>
          </cell>
          <cell r="Z80">
            <v>4.8433777879058837E-2</v>
          </cell>
          <cell r="AA80">
            <v>3.3507302567161792E-2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141702.24000000008</v>
          </cell>
          <cell r="D84">
            <v>191661.89000000013</v>
          </cell>
          <cell r="E84">
            <v>235412.61000000002</v>
          </cell>
          <cell r="F84">
            <v>250363.35999999929</v>
          </cell>
          <cell r="G84">
            <v>257936.86999999953</v>
          </cell>
          <cell r="H84">
            <v>-322024.66999999864</v>
          </cell>
          <cell r="I84">
            <v>103044.22999999813</v>
          </cell>
          <cell r="J84">
            <v>-197044.4899999974</v>
          </cell>
          <cell r="K84">
            <v>230833.96999999709</v>
          </cell>
          <cell r="L84">
            <v>76590.900000002614</v>
          </cell>
          <cell r="M84">
            <v>222125.13999999873</v>
          </cell>
          <cell r="N84">
            <v>62671.790000001216</v>
          </cell>
          <cell r="O84">
            <v>-8531.160000000069</v>
          </cell>
          <cell r="P84">
            <v>136075.75000000029</v>
          </cell>
          <cell r="Q84">
            <v>106313.57000000007</v>
          </cell>
          <cell r="R84">
            <v>21179.719999999408</v>
          </cell>
          <cell r="S84">
            <v>145223.47000000053</v>
          </cell>
          <cell r="T84">
            <v>134951.61999999927</v>
          </cell>
          <cell r="U84">
            <v>-78947.310000000783</v>
          </cell>
          <cell r="V84">
            <v>43547.970000001827</v>
          </cell>
          <cell r="W84">
            <v>-51171.700000002027</v>
          </cell>
          <cell r="X84">
            <v>-148983.59999999654</v>
          </cell>
          <cell r="Y84">
            <v>2351.5913943366431</v>
          </cell>
          <cell r="Z84">
            <v>40684.373418409421</v>
          </cell>
          <cell r="AA84">
            <v>342694.2948127485</v>
          </cell>
        </row>
        <row r="85">
          <cell r="C85">
            <v>0.1661363616085878</v>
          </cell>
          <cell r="D85">
            <v>0.16715945921945108</v>
          </cell>
          <cell r="E85">
            <v>0.24431808988773954</v>
          </cell>
          <cell r="F85">
            <v>0.20454173784566654</v>
          </cell>
          <cell r="G85">
            <v>0.22389354717842494</v>
          </cell>
          <cell r="H85">
            <v>-0.25909055369154155</v>
          </cell>
          <cell r="I85">
            <v>0.19513436231300843</v>
          </cell>
          <cell r="J85">
            <v>-0.17374832194371631</v>
          </cell>
          <cell r="K85">
            <v>0.25708566606840078</v>
          </cell>
          <cell r="L85">
            <v>8.3930225576462431E-2</v>
          </cell>
          <cell r="M85">
            <v>0.21030416775589958</v>
          </cell>
          <cell r="N85">
            <v>5.8662841787643742E-2</v>
          </cell>
          <cell r="O85">
            <v>-1.2112314186089289E-2</v>
          </cell>
          <cell r="P85">
            <v>0.13382290956712165</v>
          </cell>
          <cell r="Q85">
            <v>0.11421946562878249</v>
          </cell>
          <cell r="R85">
            <v>1.8148521304400152E-2</v>
          </cell>
          <cell r="S85">
            <v>0.14957166487824261</v>
          </cell>
          <cell r="T85">
            <v>0.12751042284802058</v>
          </cell>
          <cell r="U85">
            <v>-0.16289125718907438</v>
          </cell>
          <cell r="V85">
            <v>4.7617578749644424E-2</v>
          </cell>
          <cell r="W85">
            <v>-5.8200575997096618E-2</v>
          </cell>
          <cell r="X85">
            <v>-0.32334407040629731</v>
          </cell>
          <cell r="Y85">
            <v>2.9394892429208041E-3</v>
          </cell>
          <cell r="Z85">
            <v>4.8433777879058837E-2</v>
          </cell>
          <cell r="AA85">
            <v>3.3507302567161792E-2</v>
          </cell>
        </row>
      </sheetData>
      <sheetData sheetId="42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26620</v>
          </cell>
          <cell r="N9">
            <v>55424</v>
          </cell>
          <cell r="O9">
            <v>0</v>
          </cell>
          <cell r="P9">
            <v>87199</v>
          </cell>
          <cell r="Q9">
            <v>36711</v>
          </cell>
          <cell r="R9">
            <v>157446</v>
          </cell>
          <cell r="S9">
            <v>283229.99</v>
          </cell>
          <cell r="T9">
            <v>170670.41000000003</v>
          </cell>
          <cell r="U9">
            <v>63579.829999999958</v>
          </cell>
          <cell r="V9">
            <v>138767.68000000005</v>
          </cell>
          <cell r="W9">
            <v>25596</v>
          </cell>
          <cell r="X9">
            <v>77504</v>
          </cell>
          <cell r="Y9">
            <v>70000</v>
          </cell>
          <cell r="Z9">
            <v>60000</v>
          </cell>
          <cell r="AA9">
            <v>1170703.9100000001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26620</v>
          </cell>
          <cell r="N25">
            <v>55424</v>
          </cell>
          <cell r="O25">
            <v>0</v>
          </cell>
          <cell r="P25">
            <v>87199</v>
          </cell>
          <cell r="Q25">
            <v>36711</v>
          </cell>
          <cell r="R25">
            <v>157446</v>
          </cell>
          <cell r="S25">
            <v>283229.99</v>
          </cell>
          <cell r="T25">
            <v>170670.41000000003</v>
          </cell>
          <cell r="U25">
            <v>63579.829999999958</v>
          </cell>
          <cell r="V25">
            <v>138767.68000000005</v>
          </cell>
          <cell r="W25">
            <v>25596</v>
          </cell>
          <cell r="X25">
            <v>77504</v>
          </cell>
          <cell r="Y25">
            <v>70000</v>
          </cell>
          <cell r="Z25">
            <v>60000</v>
          </cell>
          <cell r="AA25">
            <v>1170703.9100000001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-19026.860000000015</v>
          </cell>
          <cell r="M27">
            <v>26639.800000000017</v>
          </cell>
          <cell r="N27">
            <v>-23386.78</v>
          </cell>
          <cell r="O27">
            <v>-23438.680000000008</v>
          </cell>
          <cell r="P27">
            <v>53098.36</v>
          </cell>
          <cell r="Q27">
            <v>12065.909999999974</v>
          </cell>
          <cell r="R27">
            <v>86406.20000000007</v>
          </cell>
          <cell r="S27">
            <v>148254.52000000002</v>
          </cell>
          <cell r="T27">
            <v>139698.67999999993</v>
          </cell>
          <cell r="U27">
            <v>42991.960000000079</v>
          </cell>
          <cell r="V27">
            <v>71744.219999999972</v>
          </cell>
          <cell r="W27">
            <v>34567.510000000126</v>
          </cell>
          <cell r="X27">
            <v>40197.919999999925</v>
          </cell>
          <cell r="Y27">
            <v>34800</v>
          </cell>
          <cell r="Z27">
            <v>29500</v>
          </cell>
          <cell r="AA27">
            <v>669886.60000000009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19026.860000000015</v>
          </cell>
          <cell r="M29">
            <v>-19.800000000017462</v>
          </cell>
          <cell r="N29">
            <v>78810.78</v>
          </cell>
          <cell r="O29">
            <v>23438.680000000008</v>
          </cell>
          <cell r="P29">
            <v>34100.639999999999</v>
          </cell>
          <cell r="Q29">
            <v>24645.090000000026</v>
          </cell>
          <cell r="R29">
            <v>71039.79999999993</v>
          </cell>
          <cell r="S29">
            <v>134975.46999999997</v>
          </cell>
          <cell r="T29">
            <v>30971.730000000098</v>
          </cell>
          <cell r="U29">
            <v>20587.869999999879</v>
          </cell>
          <cell r="V29">
            <v>67023.460000000079</v>
          </cell>
          <cell r="W29">
            <v>-8971.5100000001257</v>
          </cell>
          <cell r="X29">
            <v>37306.080000000075</v>
          </cell>
          <cell r="Y29">
            <v>35200</v>
          </cell>
          <cell r="Z29">
            <v>30500</v>
          </cell>
          <cell r="AA29">
            <v>500817.31000000006</v>
          </cell>
        </row>
        <row r="30">
          <cell r="C30" t="e">
            <v>#DIV/0!</v>
          </cell>
          <cell r="D30" t="e">
            <v>#DIV/0!</v>
          </cell>
          <cell r="E30" t="e">
            <v>#DIV/0!</v>
          </cell>
          <cell r="F30" t="e">
            <v>#DIV/0!</v>
          </cell>
          <cell r="G30" t="e">
            <v>#DIV/0!</v>
          </cell>
          <cell r="H30" t="e">
            <v>#DIV/0!</v>
          </cell>
          <cell r="I30" t="e">
            <v>#DIV/0!</v>
          </cell>
          <cell r="J30" t="e">
            <v>#DIV/0!</v>
          </cell>
          <cell r="K30" t="e">
            <v>#DIV/0!</v>
          </cell>
          <cell r="L30" t="e">
            <v>#DIV/0!</v>
          </cell>
          <cell r="M30">
            <v>-7.4380165289321799E-4</v>
          </cell>
          <cell r="N30">
            <v>1.4219612442263279</v>
          </cell>
          <cell r="O30" t="e">
            <v>#DIV/0!</v>
          </cell>
          <cell r="P30">
            <v>0.39106687003291324</v>
          </cell>
          <cell r="Q30">
            <v>0.67132712266078354</v>
          </cell>
          <cell r="R30">
            <v>0.45120104670807726</v>
          </cell>
          <cell r="S30">
            <v>0.47655783202901636</v>
          </cell>
          <cell r="T30">
            <v>0.18147100015755568</v>
          </cell>
          <cell r="U30">
            <v>0.32381134079785828</v>
          </cell>
          <cell r="V30">
            <v>0.48299041967120915</v>
          </cell>
          <cell r="W30">
            <v>-0.35050437568370552</v>
          </cell>
          <cell r="X30">
            <v>0.48134393063583913</v>
          </cell>
          <cell r="Y30">
            <v>0.50285714285714289</v>
          </cell>
          <cell r="Z30">
            <v>0.5083333333333333</v>
          </cell>
          <cell r="AA30">
            <v>0.42779160957957335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24449.32</v>
          </cell>
          <cell r="M32">
            <v>26457.94999999999</v>
          </cell>
          <cell r="N32">
            <v>21792.240000000005</v>
          </cell>
          <cell r="O32">
            <v>24577.199999999997</v>
          </cell>
          <cell r="P32">
            <v>21494.39</v>
          </cell>
          <cell r="Q32">
            <v>30812.460000000021</v>
          </cell>
          <cell r="R32">
            <v>31410.069999999978</v>
          </cell>
          <cell r="S32">
            <v>45005.03</v>
          </cell>
          <cell r="T32">
            <v>33869.23000000004</v>
          </cell>
          <cell r="U32">
            <v>10999.609999999986</v>
          </cell>
          <cell r="V32">
            <v>30544.440000000002</v>
          </cell>
          <cell r="W32">
            <v>14272.729999999981</v>
          </cell>
          <cell r="X32">
            <v>15395.010000000009</v>
          </cell>
          <cell r="Y32">
            <v>14200</v>
          </cell>
          <cell r="Z32">
            <v>13000</v>
          </cell>
          <cell r="AA32">
            <v>285580.17000000004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6666.66</v>
          </cell>
          <cell r="M35">
            <v>6666.66</v>
          </cell>
          <cell r="N35">
            <v>6666</v>
          </cell>
          <cell r="O35">
            <v>0.66</v>
          </cell>
          <cell r="P35">
            <v>6666.66</v>
          </cell>
          <cell r="Q35">
            <v>6666.66</v>
          </cell>
          <cell r="R35">
            <v>6666.66</v>
          </cell>
          <cell r="S35">
            <v>6666.66</v>
          </cell>
          <cell r="T35">
            <v>6655.66</v>
          </cell>
          <cell r="U35">
            <v>6666.6500000000015</v>
          </cell>
          <cell r="V35">
            <v>6666.6599999999962</v>
          </cell>
          <cell r="W35">
            <v>6666.6600000000035</v>
          </cell>
          <cell r="X35">
            <v>6666.6599999999962</v>
          </cell>
          <cell r="Y35">
            <v>6666.666666666667</v>
          </cell>
          <cell r="Z35">
            <v>6666.666666666667</v>
          </cell>
          <cell r="AA35">
            <v>73322.92333333334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1155.9100000000001</v>
          </cell>
          <cell r="M36">
            <v>792.75</v>
          </cell>
          <cell r="N36">
            <v>2502.87</v>
          </cell>
          <cell r="O36">
            <v>0</v>
          </cell>
          <cell r="P36">
            <v>140</v>
          </cell>
          <cell r="Q36">
            <v>609.85</v>
          </cell>
          <cell r="R36">
            <v>639.4</v>
          </cell>
          <cell r="S36">
            <v>0</v>
          </cell>
          <cell r="T36">
            <v>353.63000000000011</v>
          </cell>
          <cell r="U36">
            <v>113.63999999999987</v>
          </cell>
          <cell r="V36">
            <v>367.24000000000024</v>
          </cell>
          <cell r="W36">
            <v>407</v>
          </cell>
          <cell r="X36">
            <v>0</v>
          </cell>
          <cell r="Y36">
            <v>426.15525754003647</v>
          </cell>
          <cell r="Z36">
            <v>356.52472117250159</v>
          </cell>
          <cell r="AA36">
            <v>3413.4399787125385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168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168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3886.07</v>
          </cell>
          <cell r="M40">
            <v>1700.6300000000006</v>
          </cell>
          <cell r="N40">
            <v>1011.1499999999987</v>
          </cell>
          <cell r="O40">
            <v>2472.4899999999998</v>
          </cell>
          <cell r="P40">
            <v>1922.1800000000003</v>
          </cell>
          <cell r="Q40">
            <v>5677.880000000001</v>
          </cell>
          <cell r="R40">
            <v>4052.4499999999989</v>
          </cell>
          <cell r="S40">
            <v>3004.1399999999958</v>
          </cell>
          <cell r="T40">
            <v>7490.2500000000036</v>
          </cell>
          <cell r="U40">
            <v>1604.3900000000031</v>
          </cell>
          <cell r="V40">
            <v>1707.7599999999948</v>
          </cell>
          <cell r="W40">
            <v>718.2200000000048</v>
          </cell>
          <cell r="X40">
            <v>2010.2899999999972</v>
          </cell>
          <cell r="Y40">
            <v>2000</v>
          </cell>
          <cell r="Z40">
            <v>2212</v>
          </cell>
          <cell r="AA40">
            <v>34872.050000000003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1269.17</v>
          </cell>
          <cell r="L41">
            <v>2080.64</v>
          </cell>
          <cell r="M41">
            <v>1442.2699999999991</v>
          </cell>
          <cell r="N41">
            <v>1034.9499999999998</v>
          </cell>
          <cell r="O41">
            <v>917.36</v>
          </cell>
          <cell r="P41">
            <v>1070.25</v>
          </cell>
          <cell r="Q41">
            <v>1460.5099999999998</v>
          </cell>
          <cell r="R41">
            <v>2658.3999999999996</v>
          </cell>
          <cell r="S41">
            <v>3599.0800000000027</v>
          </cell>
          <cell r="T41">
            <v>1511.3299999999981</v>
          </cell>
          <cell r="U41">
            <v>1027</v>
          </cell>
          <cell r="V41">
            <v>813.21999999999935</v>
          </cell>
          <cell r="W41">
            <v>1134.0500000000011</v>
          </cell>
          <cell r="X41">
            <v>985.29000000000087</v>
          </cell>
          <cell r="Y41">
            <v>1000</v>
          </cell>
          <cell r="Z41">
            <v>1000</v>
          </cell>
          <cell r="AA41">
            <v>17176.490000000002</v>
          </cell>
        </row>
        <row r="42">
          <cell r="B42" t="str">
            <v>Total Manufacturing Costs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1269.17</v>
          </cell>
          <cell r="L42">
            <v>38238.6</v>
          </cell>
          <cell r="M42">
            <v>37060.25999999998</v>
          </cell>
          <cell r="N42">
            <v>33007.21</v>
          </cell>
          <cell r="O42">
            <v>27967.71</v>
          </cell>
          <cell r="P42">
            <v>31293.48</v>
          </cell>
          <cell r="Q42">
            <v>45227.360000000022</v>
          </cell>
          <cell r="R42">
            <v>45594.979999999981</v>
          </cell>
          <cell r="S42">
            <v>58274.91</v>
          </cell>
          <cell r="T42">
            <v>49880.100000000049</v>
          </cell>
          <cell r="U42">
            <v>20411.28999999999</v>
          </cell>
          <cell r="V42">
            <v>40099.319999999992</v>
          </cell>
          <cell r="W42">
            <v>23198.659999999989</v>
          </cell>
          <cell r="X42">
            <v>25057.250000000004</v>
          </cell>
          <cell r="Y42">
            <v>24292.821924206706</v>
          </cell>
          <cell r="Z42">
            <v>23235.191387839168</v>
          </cell>
          <cell r="AA42">
            <v>414533.07331204589</v>
          </cell>
        </row>
        <row r="43">
          <cell r="C43" t="e">
            <v>#DIV/0!</v>
          </cell>
          <cell r="D43" t="e">
            <v>#DIV/0!</v>
          </cell>
          <cell r="E43" t="e">
            <v>#DIV/0!</v>
          </cell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>
            <v>1.3921960931630346</v>
          </cell>
          <cell r="N43">
            <v>0.59554001876443419</v>
          </cell>
          <cell r="O43" t="e">
            <v>#DIV/0!</v>
          </cell>
          <cell r="P43">
            <v>0.35887429901719053</v>
          </cell>
          <cell r="Q43">
            <v>1.231983874043203</v>
          </cell>
          <cell r="R43">
            <v>0.28959122492791167</v>
          </cell>
          <cell r="S43">
            <v>0.20575119887551457</v>
          </cell>
          <cell r="T43">
            <v>0.29225980062976376</v>
          </cell>
          <cell r="U43">
            <v>0.32103404491644605</v>
          </cell>
          <cell r="V43">
            <v>0.28896728690715284</v>
          </cell>
          <cell r="W43">
            <v>0.90633927176121221</v>
          </cell>
          <cell r="X43">
            <v>0.3233026682493807</v>
          </cell>
          <cell r="Y43">
            <v>0.34704031320295292</v>
          </cell>
          <cell r="Z43">
            <v>0.38725318979731949</v>
          </cell>
          <cell r="AA43">
            <v>0.35408874077480945</v>
          </cell>
        </row>
        <row r="44">
          <cell r="B44" t="str">
            <v>Contribution margin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-1269.17</v>
          </cell>
          <cell r="L44">
            <v>-19211.739999999983</v>
          </cell>
          <cell r="M44">
            <v>-37080.06</v>
          </cell>
          <cell r="N44">
            <v>45803.57</v>
          </cell>
          <cell r="O44">
            <v>-4529.0299999999916</v>
          </cell>
          <cell r="P44">
            <v>2807.16</v>
          </cell>
          <cell r="Q44">
            <v>-20582.269999999997</v>
          </cell>
          <cell r="R44">
            <v>25444.819999999949</v>
          </cell>
          <cell r="S44">
            <v>76700.559999999969</v>
          </cell>
          <cell r="T44">
            <v>-18908.369999999952</v>
          </cell>
          <cell r="U44">
            <v>176.57999999988897</v>
          </cell>
          <cell r="V44">
            <v>26924.140000000087</v>
          </cell>
          <cell r="W44">
            <v>-32170.170000000115</v>
          </cell>
          <cell r="X44">
            <v>12248.830000000071</v>
          </cell>
          <cell r="Y44">
            <v>10907.178075793294</v>
          </cell>
          <cell r="Z44">
            <v>7264.8086121608321</v>
          </cell>
          <cell r="AA44">
            <v>86284.236687954166</v>
          </cell>
        </row>
        <row r="45">
          <cell r="C45" t="e">
            <v>#DIV/0!</v>
          </cell>
          <cell r="D45" t="e">
            <v>#DIV/0!</v>
          </cell>
          <cell r="E45" t="e">
            <v>#DIV/0!</v>
          </cell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>
            <v>-1.3929398948159277</v>
          </cell>
          <cell r="N45">
            <v>0.82642122546189378</v>
          </cell>
          <cell r="O45" t="e">
            <v>#DIV/0!</v>
          </cell>
          <cell r="P45">
            <v>3.2192571015722656E-2</v>
          </cell>
          <cell r="Q45">
            <v>-0.56065675138241933</v>
          </cell>
          <cell r="R45">
            <v>0.16160982178016559</v>
          </cell>
          <cell r="S45">
            <v>0.27080663315350173</v>
          </cell>
          <cell r="T45">
            <v>-0.11078880047220808</v>
          </cell>
          <cell r="U45">
            <v>2.7772958814122196E-3</v>
          </cell>
          <cell r="V45">
            <v>0.19402313276405628</v>
          </cell>
          <cell r="W45">
            <v>-1.2568436474449178</v>
          </cell>
          <cell r="X45">
            <v>0.15804126238645838</v>
          </cell>
          <cell r="Y45">
            <v>0.15581682965418991</v>
          </cell>
          <cell r="Z45">
            <v>0.12108014353601387</v>
          </cell>
          <cell r="AA45">
            <v>7.3702868804763927E-2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Installation Labour</v>
          </cell>
          <cell r="B48" t="str">
            <v>Installation Labour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-10</v>
          </cell>
          <cell r="S48">
            <v>10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Sales Motor</v>
          </cell>
          <cell r="B52" t="str">
            <v>Motor Vehicle Expenses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446.96999999999997</v>
          </cell>
          <cell r="N55">
            <v>0</v>
          </cell>
          <cell r="O55">
            <v>996.44999999999993</v>
          </cell>
          <cell r="P55">
            <v>188.2600000000001</v>
          </cell>
          <cell r="Q55">
            <v>515.30999999999995</v>
          </cell>
          <cell r="R55">
            <v>2434.3799999999997</v>
          </cell>
          <cell r="S55">
            <v>1661.5200000000004</v>
          </cell>
          <cell r="T55">
            <v>2107.59</v>
          </cell>
          <cell r="U55">
            <v>2126.8799999999992</v>
          </cell>
          <cell r="V55">
            <v>-889.09000000000015</v>
          </cell>
          <cell r="W55">
            <v>1383.6800000000003</v>
          </cell>
          <cell r="X55">
            <v>0</v>
          </cell>
          <cell r="Y55">
            <v>1500</v>
          </cell>
          <cell r="Z55">
            <v>1782.6236058625079</v>
          </cell>
          <cell r="AA55">
            <v>13807.603605862507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8.3333333333333339</v>
          </cell>
          <cell r="Z56">
            <v>8.3333333333333339</v>
          </cell>
          <cell r="AA56">
            <v>16.666666666666668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Total Selling Expenses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446.96999999999997</v>
          </cell>
          <cell r="N59">
            <v>0</v>
          </cell>
          <cell r="O59">
            <v>996.44999999999993</v>
          </cell>
          <cell r="P59">
            <v>188.2600000000001</v>
          </cell>
          <cell r="Q59">
            <v>515.30999999999995</v>
          </cell>
          <cell r="R59">
            <v>2424.3799999999997</v>
          </cell>
          <cell r="S59">
            <v>1671.5200000000004</v>
          </cell>
          <cell r="T59">
            <v>2107.59</v>
          </cell>
          <cell r="U59">
            <v>2126.8799999999992</v>
          </cell>
          <cell r="V59">
            <v>-889.09000000000015</v>
          </cell>
          <cell r="W59">
            <v>1383.6800000000003</v>
          </cell>
          <cell r="X59">
            <v>0</v>
          </cell>
          <cell r="Y59">
            <v>1508.3333333333333</v>
          </cell>
          <cell r="Z59">
            <v>1790.9569391958412</v>
          </cell>
          <cell r="AA59">
            <v>13824.270272529173</v>
          </cell>
        </row>
        <row r="60"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 t="e">
            <v>#DIV/0!</v>
          </cell>
          <cell r="K60" t="e">
            <v>#DIV/0!</v>
          </cell>
          <cell r="L60" t="e">
            <v>#DIV/0!</v>
          </cell>
          <cell r="M60">
            <v>1.679075882794891E-2</v>
          </cell>
          <cell r="N60">
            <v>0</v>
          </cell>
          <cell r="O60" t="e">
            <v>#DIV/0!</v>
          </cell>
          <cell r="P60">
            <v>2.1589697129554249E-3</v>
          </cell>
          <cell r="Q60">
            <v>1.4036937157800113E-2</v>
          </cell>
          <cell r="R60">
            <v>1.5398168260864041E-2</v>
          </cell>
          <cell r="S60">
            <v>5.9016349222058033E-3</v>
          </cell>
          <cell r="T60">
            <v>1.2348889300728813E-2</v>
          </cell>
          <cell r="U60">
            <v>3.3452118384085024E-2</v>
          </cell>
          <cell r="V60">
            <v>-6.4070394489552599E-3</v>
          </cell>
          <cell r="W60">
            <v>5.4058446632286303E-2</v>
          </cell>
          <cell r="X60">
            <v>0</v>
          </cell>
          <cell r="Y60">
            <v>2.1547619047619048E-2</v>
          </cell>
          <cell r="Z60">
            <v>2.9849282319930687E-2</v>
          </cell>
          <cell r="AA60">
            <v>1.1808511233663832E-2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8399.89</v>
          </cell>
          <cell r="M62">
            <v>4147.8499999999985</v>
          </cell>
          <cell r="N62">
            <v>6636.18</v>
          </cell>
          <cell r="O62">
            <v>7196.49</v>
          </cell>
          <cell r="P62">
            <v>7405.57</v>
          </cell>
          <cell r="Q62">
            <v>556.55999999999949</v>
          </cell>
          <cell r="R62">
            <v>9582.7200000000048</v>
          </cell>
          <cell r="S62">
            <v>750.5299999999952</v>
          </cell>
          <cell r="T62">
            <v>8963.630000000001</v>
          </cell>
          <cell r="U62">
            <v>679.41000000000349</v>
          </cell>
          <cell r="V62">
            <v>3404.419999999991</v>
          </cell>
          <cell r="W62">
            <v>5493.5200000000041</v>
          </cell>
          <cell r="X62">
            <v>13597.530000000006</v>
          </cell>
          <cell r="Y62">
            <v>4500</v>
          </cell>
          <cell r="Z62">
            <v>4500</v>
          </cell>
          <cell r="AA62">
            <v>66630.38</v>
          </cell>
        </row>
        <row r="63">
          <cell r="A63" t="str">
            <v>Admin Telephone</v>
          </cell>
          <cell r="B63" t="str">
            <v>Telephone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1257.24</v>
          </cell>
          <cell r="M63">
            <v>354.47</v>
          </cell>
          <cell r="N63">
            <v>229.90999999999985</v>
          </cell>
          <cell r="O63">
            <v>216.97</v>
          </cell>
          <cell r="P63">
            <v>337.1</v>
          </cell>
          <cell r="Q63">
            <v>225.5</v>
          </cell>
          <cell r="R63">
            <v>0</v>
          </cell>
          <cell r="S63">
            <v>538.16999999999996</v>
          </cell>
          <cell r="T63">
            <v>251.3599999999999</v>
          </cell>
          <cell r="U63">
            <v>196.19000000000005</v>
          </cell>
          <cell r="V63">
            <v>246.54999999999995</v>
          </cell>
          <cell r="W63">
            <v>239.79000000000019</v>
          </cell>
          <cell r="X63">
            <v>299.56999999999971</v>
          </cell>
          <cell r="Y63">
            <v>200</v>
          </cell>
          <cell r="Z63">
            <v>200</v>
          </cell>
          <cell r="AA63">
            <v>2951.2</v>
          </cell>
        </row>
        <row r="64">
          <cell r="A64" t="str">
            <v>Admin Other</v>
          </cell>
          <cell r="B64" t="str">
            <v>Other Admin Expenses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830</v>
          </cell>
          <cell r="L64">
            <v>1001.0799999999999</v>
          </cell>
          <cell r="M64">
            <v>739.17000000000007</v>
          </cell>
          <cell r="N64">
            <v>1077.8899999999999</v>
          </cell>
          <cell r="O64">
            <v>472.6</v>
          </cell>
          <cell r="P64">
            <v>331.71999999999991</v>
          </cell>
          <cell r="Q64">
            <v>483.54000000000019</v>
          </cell>
          <cell r="R64">
            <v>276.99999999999977</v>
          </cell>
          <cell r="S64">
            <v>1708.5199999999998</v>
          </cell>
          <cell r="T64">
            <v>72.730000000000018</v>
          </cell>
          <cell r="U64">
            <v>408.12000000000035</v>
          </cell>
          <cell r="V64">
            <v>723.400000000001</v>
          </cell>
          <cell r="W64">
            <v>1272.7299999999996</v>
          </cell>
          <cell r="X64">
            <v>343.09000000000015</v>
          </cell>
          <cell r="Y64">
            <v>500</v>
          </cell>
          <cell r="Z64">
            <v>500</v>
          </cell>
          <cell r="AA64">
            <v>7093.4500000000007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-57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-57</v>
          </cell>
        </row>
        <row r="66">
          <cell r="B66" t="str">
            <v>Total Administrative expenses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830</v>
          </cell>
          <cell r="L66">
            <v>10658.21</v>
          </cell>
          <cell r="M66">
            <v>5241.4899999999989</v>
          </cell>
          <cell r="N66">
            <v>7943.98</v>
          </cell>
          <cell r="O66">
            <v>7886.06</v>
          </cell>
          <cell r="P66">
            <v>8074.39</v>
          </cell>
          <cell r="Q66">
            <v>1265.5999999999997</v>
          </cell>
          <cell r="R66">
            <v>9859.7200000000048</v>
          </cell>
          <cell r="S66">
            <v>2997.2199999999948</v>
          </cell>
          <cell r="T66">
            <v>9287.7200000000012</v>
          </cell>
          <cell r="U66">
            <v>1283.7200000000039</v>
          </cell>
          <cell r="V66">
            <v>4317.3699999999917</v>
          </cell>
          <cell r="W66">
            <v>7006.0400000000036</v>
          </cell>
          <cell r="X66">
            <v>14240.190000000006</v>
          </cell>
          <cell r="Y66">
            <v>5200</v>
          </cell>
          <cell r="Z66">
            <v>5200</v>
          </cell>
          <cell r="AA66">
            <v>76618.03</v>
          </cell>
        </row>
        <row r="67"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>
            <v>0.19690045078888049</v>
          </cell>
          <cell r="N67">
            <v>0.14333104792147805</v>
          </cell>
          <cell r="O67" t="e">
            <v>#DIV/0!</v>
          </cell>
          <cell r="P67">
            <v>9.2597277491714355E-2</v>
          </cell>
          <cell r="Q67">
            <v>3.4474680613440105E-2</v>
          </cell>
          <cell r="R67">
            <v>6.2622867522833262E-2</v>
          </cell>
          <cell r="S67">
            <v>1.0582283323881045E-2</v>
          </cell>
          <cell r="T67">
            <v>5.4419040769867484E-2</v>
          </cell>
          <cell r="U67">
            <v>2.0190679968788917E-2</v>
          </cell>
          <cell r="V67">
            <v>3.1112215755138301E-2</v>
          </cell>
          <cell r="W67">
            <v>0.27371620565713406</v>
          </cell>
          <cell r="X67">
            <v>0.18373490400495465</v>
          </cell>
          <cell r="Y67">
            <v>7.4285714285714288E-2</v>
          </cell>
          <cell r="Z67">
            <v>8.666666666666667E-2</v>
          </cell>
          <cell r="AA67">
            <v>6.5446121214372627E-2</v>
          </cell>
        </row>
        <row r="69">
          <cell r="B69" t="str">
            <v>EBITDA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-2099.17</v>
          </cell>
          <cell r="L69">
            <v>-29869.949999999983</v>
          </cell>
          <cell r="M69">
            <v>-42768.52</v>
          </cell>
          <cell r="N69">
            <v>37859.589999999997</v>
          </cell>
          <cell r="O69">
            <v>-13411.539999999992</v>
          </cell>
          <cell r="P69">
            <v>-5455.4900000000007</v>
          </cell>
          <cell r="Q69">
            <v>-22363.179999999997</v>
          </cell>
          <cell r="R69">
            <v>13160.719999999943</v>
          </cell>
          <cell r="S69">
            <v>72031.819999999963</v>
          </cell>
          <cell r="T69">
            <v>-30303.679999999953</v>
          </cell>
          <cell r="U69">
            <v>-3234.0200000001141</v>
          </cell>
          <cell r="V69">
            <v>23495.860000000095</v>
          </cell>
          <cell r="W69">
            <v>-40559.890000000116</v>
          </cell>
          <cell r="X69">
            <v>-1991.3599999999351</v>
          </cell>
          <cell r="Y69">
            <v>4198.8447424599599</v>
          </cell>
          <cell r="Z69">
            <v>273.85167296499094</v>
          </cell>
          <cell r="AA69">
            <v>-4158.0635845750076</v>
          </cell>
        </row>
        <row r="70"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>
            <v>-1.6066311044327573</v>
          </cell>
          <cell r="N70">
            <v>0.68309017754041568</v>
          </cell>
          <cell r="O70" t="e">
            <v>#DIV/0!</v>
          </cell>
          <cell r="P70">
            <v>-6.2563676188947134E-2</v>
          </cell>
          <cell r="Q70">
            <v>-0.60916836915365957</v>
          </cell>
          <cell r="R70">
            <v>8.3588785996468268E-2</v>
          </cell>
          <cell r="S70">
            <v>0.25432271490741487</v>
          </cell>
          <cell r="T70">
            <v>-0.17755673054280438</v>
          </cell>
          <cell r="U70">
            <v>-5.0865502471461724E-2</v>
          </cell>
          <cell r="V70">
            <v>0.16931795645787323</v>
          </cell>
          <cell r="W70">
            <v>-1.5846182997343381</v>
          </cell>
          <cell r="X70">
            <v>-2.5693641618496271E-2</v>
          </cell>
          <cell r="Y70">
            <v>5.9983496320856568E-2</v>
          </cell>
          <cell r="Z70">
            <v>4.5641945494165155E-3</v>
          </cell>
          <cell r="AA70">
            <v>-3.5517636432725393E-3</v>
          </cell>
        </row>
        <row r="72">
          <cell r="A72" t="str">
            <v>Depreciation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1010</v>
          </cell>
          <cell r="M72">
            <v>1291.8199999999997</v>
          </cell>
          <cell r="N72">
            <v>1602.9800000000005</v>
          </cell>
          <cell r="O72">
            <v>665.14</v>
          </cell>
          <cell r="P72">
            <v>665.14</v>
          </cell>
          <cell r="Q72">
            <v>673.2800000000002</v>
          </cell>
          <cell r="R72">
            <v>673.28</v>
          </cell>
          <cell r="S72">
            <v>673.27999999999929</v>
          </cell>
          <cell r="T72">
            <v>690.15000000000055</v>
          </cell>
          <cell r="U72">
            <v>690.15000000000009</v>
          </cell>
          <cell r="V72">
            <v>690.15000000000055</v>
          </cell>
          <cell r="W72">
            <v>690.14999999999873</v>
          </cell>
          <cell r="X72">
            <v>690.15000000000055</v>
          </cell>
          <cell r="Y72">
            <v>835.16666666666663</v>
          </cell>
          <cell r="Z72">
            <v>835.16666666666663</v>
          </cell>
          <cell r="AA72">
            <v>8471.2033333333329</v>
          </cell>
        </row>
        <row r="74">
          <cell r="B74" t="str">
            <v>EBIT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-2099.17</v>
          </cell>
          <cell r="L74">
            <v>-30879.949999999983</v>
          </cell>
          <cell r="M74">
            <v>-44060.34</v>
          </cell>
          <cell r="N74">
            <v>36256.609999999993</v>
          </cell>
          <cell r="O74">
            <v>-14076.679999999991</v>
          </cell>
          <cell r="P74">
            <v>-6120.630000000001</v>
          </cell>
          <cell r="Q74">
            <v>-23036.459999999995</v>
          </cell>
          <cell r="R74">
            <v>12487.439999999942</v>
          </cell>
          <cell r="S74">
            <v>71358.539999999964</v>
          </cell>
          <cell r="T74">
            <v>-30993.829999999954</v>
          </cell>
          <cell r="U74">
            <v>-3924.1700000001142</v>
          </cell>
          <cell r="V74">
            <v>22805.710000000094</v>
          </cell>
          <cell r="W74">
            <v>-41250.040000000117</v>
          </cell>
          <cell r="X74">
            <v>-2681.5099999999356</v>
          </cell>
          <cell r="Y74">
            <v>3363.6780757932934</v>
          </cell>
          <cell r="Z74">
            <v>-561.31499370167569</v>
          </cell>
          <cell r="AA74">
            <v>-12629.26691790834</v>
          </cell>
        </row>
        <row r="75"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>
            <v>-1.6551592787377909</v>
          </cell>
          <cell r="N75">
            <v>0.65416804994226319</v>
          </cell>
          <cell r="O75" t="e">
            <v>#DIV/0!</v>
          </cell>
          <cell r="P75">
            <v>-7.0191515957751818E-2</v>
          </cell>
          <cell r="Q75">
            <v>-0.62750837623600542</v>
          </cell>
          <cell r="R75">
            <v>7.93125261994585E-2</v>
          </cell>
          <cell r="S75">
            <v>0.25194556551020592</v>
          </cell>
          <cell r="T75">
            <v>-0.18160048950488811</v>
          </cell>
          <cell r="U75">
            <v>-6.1720360057586139E-2</v>
          </cell>
          <cell r="V75">
            <v>0.16434453613406297</v>
          </cell>
          <cell r="W75">
            <v>-1.611581497108928</v>
          </cell>
          <cell r="X75">
            <v>-3.4598343311312132E-2</v>
          </cell>
          <cell r="Y75">
            <v>4.8052543939904192E-2</v>
          </cell>
          <cell r="Z75">
            <v>-9.355249895027928E-3</v>
          </cell>
          <cell r="AA75">
            <v>-1.0787754965222879E-2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-2099.17</v>
          </cell>
          <cell r="L79">
            <v>-30879.949999999983</v>
          </cell>
          <cell r="M79">
            <v>-44060.34</v>
          </cell>
          <cell r="N79">
            <v>36256.609999999993</v>
          </cell>
          <cell r="O79">
            <v>-14076.679999999991</v>
          </cell>
          <cell r="P79">
            <v>-6120.630000000001</v>
          </cell>
          <cell r="Q79">
            <v>-23036.459999999995</v>
          </cell>
          <cell r="R79">
            <v>12487.439999999942</v>
          </cell>
          <cell r="S79">
            <v>71358.539999999964</v>
          </cell>
          <cell r="T79">
            <v>-30993.829999999954</v>
          </cell>
          <cell r="U79">
            <v>-3924.1700000001142</v>
          </cell>
          <cell r="V79">
            <v>22805.710000000094</v>
          </cell>
          <cell r="W79">
            <v>-41250.040000000117</v>
          </cell>
          <cell r="X79">
            <v>-2681.5099999999356</v>
          </cell>
          <cell r="Y79">
            <v>3363.6780757932934</v>
          </cell>
          <cell r="Z79">
            <v>-561.31499370167569</v>
          </cell>
          <cell r="AA79">
            <v>-12629.26691790834</v>
          </cell>
        </row>
        <row r="80">
          <cell r="C80" t="e">
            <v>#DIV/0!</v>
          </cell>
          <cell r="D80" t="e">
            <v>#DIV/0!</v>
          </cell>
          <cell r="E80" t="e">
            <v>#DIV/0!</v>
          </cell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>
            <v>-1.6551592787377909</v>
          </cell>
          <cell r="N80">
            <v>0.65416804994226319</v>
          </cell>
          <cell r="O80" t="e">
            <v>#DIV/0!</v>
          </cell>
          <cell r="P80">
            <v>-7.0191515957751818E-2</v>
          </cell>
          <cell r="Q80">
            <v>-0.62750837623600542</v>
          </cell>
          <cell r="R80">
            <v>7.93125261994585E-2</v>
          </cell>
          <cell r="S80">
            <v>0.25194556551020592</v>
          </cell>
          <cell r="T80">
            <v>-0.18160048950488811</v>
          </cell>
          <cell r="U80">
            <v>-6.1720360057586139E-2</v>
          </cell>
          <cell r="V80">
            <v>0.16434453613406297</v>
          </cell>
          <cell r="W80">
            <v>-1.611581497108928</v>
          </cell>
          <cell r="X80">
            <v>-3.4598343311312132E-2</v>
          </cell>
          <cell r="Y80">
            <v>4.8052543939904192E-2</v>
          </cell>
          <cell r="Z80">
            <v>-9.355249895027928E-3</v>
          </cell>
          <cell r="AA80">
            <v>-1.0787754965222879E-2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-2099.17</v>
          </cell>
          <cell r="L84">
            <v>-30879.949999999983</v>
          </cell>
          <cell r="M84">
            <v>-44060.34</v>
          </cell>
          <cell r="N84">
            <v>36256.609999999993</v>
          </cell>
          <cell r="O84">
            <v>-14076.679999999991</v>
          </cell>
          <cell r="P84">
            <v>-6120.630000000001</v>
          </cell>
          <cell r="Q84">
            <v>-23036.459999999995</v>
          </cell>
          <cell r="R84">
            <v>12487.439999999942</v>
          </cell>
          <cell r="S84">
            <v>71358.539999999964</v>
          </cell>
          <cell r="T84">
            <v>-30993.829999999954</v>
          </cell>
          <cell r="U84">
            <v>-3924.1700000001142</v>
          </cell>
          <cell r="V84">
            <v>22805.710000000094</v>
          </cell>
          <cell r="W84">
            <v>-41250.040000000117</v>
          </cell>
          <cell r="X84">
            <v>-2681.5099999999356</v>
          </cell>
          <cell r="Y84">
            <v>3363.6780757932934</v>
          </cell>
          <cell r="Z84">
            <v>-561.31499370167569</v>
          </cell>
          <cell r="AA84">
            <v>-12629.26691790834</v>
          </cell>
        </row>
        <row r="85">
          <cell r="C85" t="e">
            <v>#DIV/0!</v>
          </cell>
          <cell r="D85" t="e">
            <v>#DIV/0!</v>
          </cell>
          <cell r="E85" t="e">
            <v>#DIV/0!</v>
          </cell>
          <cell r="F85" t="e">
            <v>#DIV/0!</v>
          </cell>
          <cell r="G85" t="e">
            <v>#DIV/0!</v>
          </cell>
          <cell r="H85" t="e">
            <v>#DIV/0!</v>
          </cell>
          <cell r="I85" t="e">
            <v>#DIV/0!</v>
          </cell>
          <cell r="J85" t="e">
            <v>#DIV/0!</v>
          </cell>
          <cell r="K85" t="e">
            <v>#DIV/0!</v>
          </cell>
          <cell r="L85" t="e">
            <v>#DIV/0!</v>
          </cell>
          <cell r="M85">
            <v>-1.6551592787377909</v>
          </cell>
          <cell r="N85">
            <v>0.65416804994226319</v>
          </cell>
          <cell r="O85" t="e">
            <v>#DIV/0!</v>
          </cell>
          <cell r="P85">
            <v>-7.0191515957751818E-2</v>
          </cell>
          <cell r="Q85">
            <v>-0.62750837623600542</v>
          </cell>
          <cell r="R85">
            <v>7.93125261994585E-2</v>
          </cell>
          <cell r="S85">
            <v>0.25194556551020592</v>
          </cell>
          <cell r="T85">
            <v>-0.18160048950488811</v>
          </cell>
          <cell r="U85">
            <v>-6.1720360057586139E-2</v>
          </cell>
          <cell r="V85">
            <v>0.16434453613406297</v>
          </cell>
          <cell r="W85">
            <v>-1.611581497108928</v>
          </cell>
          <cell r="X85">
            <v>-3.4598343311312132E-2</v>
          </cell>
          <cell r="Y85">
            <v>4.8052543939904192E-2</v>
          </cell>
          <cell r="Z85">
            <v>-9.355249895027928E-3</v>
          </cell>
          <cell r="AA85">
            <v>-1.0787754965222879E-2</v>
          </cell>
        </row>
      </sheetData>
      <sheetData sheetId="43" refreshError="1">
        <row r="9">
          <cell r="A9" t="str">
            <v>Sales - External</v>
          </cell>
          <cell r="B9" t="str">
            <v>External Sales</v>
          </cell>
          <cell r="C9">
            <v>209440.6</v>
          </cell>
          <cell r="D9">
            <v>169276.27</v>
          </cell>
          <cell r="E9">
            <v>223698.90999999992</v>
          </cell>
          <cell r="F9">
            <v>289714.39</v>
          </cell>
          <cell r="G9">
            <v>306627.69999999995</v>
          </cell>
          <cell r="H9">
            <v>318833.00000000023</v>
          </cell>
          <cell r="I9">
            <v>93830.180000000168</v>
          </cell>
          <cell r="J9">
            <v>173381.51000000024</v>
          </cell>
          <cell r="K9">
            <v>272786.24999999977</v>
          </cell>
          <cell r="L9">
            <v>146017.19999999995</v>
          </cell>
          <cell r="M9">
            <v>233134.43999999994</v>
          </cell>
          <cell r="N9">
            <v>275423.23</v>
          </cell>
          <cell r="O9">
            <v>119119.03</v>
          </cell>
          <cell r="P9">
            <v>178671.00000000003</v>
          </cell>
          <cell r="Q9">
            <v>187714</v>
          </cell>
          <cell r="R9">
            <v>233704.13</v>
          </cell>
          <cell r="S9">
            <v>257798.84000000008</v>
          </cell>
          <cell r="T9">
            <v>298303.40000000002</v>
          </cell>
          <cell r="U9">
            <v>158707</v>
          </cell>
          <cell r="V9">
            <v>128738.64999999991</v>
          </cell>
          <cell r="W9">
            <v>186839.46999999997</v>
          </cell>
          <cell r="X9">
            <v>82935.339999999618</v>
          </cell>
          <cell r="Y9">
            <v>230000</v>
          </cell>
          <cell r="Z9">
            <v>80000</v>
          </cell>
          <cell r="AA9">
            <v>2142530.8599999994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1587.6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5183.37</v>
          </cell>
          <cell r="P17">
            <v>9000</v>
          </cell>
          <cell r="Q17">
            <v>0</v>
          </cell>
          <cell r="R17">
            <v>11119.999999999998</v>
          </cell>
          <cell r="S17">
            <v>0</v>
          </cell>
          <cell r="T17">
            <v>2660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27963.369999999995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1587.6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5183.37</v>
          </cell>
          <cell r="P24">
            <v>9000</v>
          </cell>
          <cell r="Q24">
            <v>0</v>
          </cell>
          <cell r="R24">
            <v>11119.999999999998</v>
          </cell>
          <cell r="S24">
            <v>0</v>
          </cell>
          <cell r="T24">
            <v>2660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27963.369999999995</v>
          </cell>
        </row>
        <row r="25">
          <cell r="A25" t="str">
            <v>Sales</v>
          </cell>
          <cell r="B25" t="str">
            <v>Total Sales</v>
          </cell>
          <cell r="C25">
            <v>209440.6</v>
          </cell>
          <cell r="D25">
            <v>170863.87</v>
          </cell>
          <cell r="E25">
            <v>223698.90999999992</v>
          </cell>
          <cell r="F25">
            <v>289714.39</v>
          </cell>
          <cell r="G25">
            <v>306627.69999999995</v>
          </cell>
          <cell r="H25">
            <v>318833.00000000023</v>
          </cell>
          <cell r="I25">
            <v>93830.180000000168</v>
          </cell>
          <cell r="J25">
            <v>173381.51000000024</v>
          </cell>
          <cell r="K25">
            <v>272786.24999999977</v>
          </cell>
          <cell r="L25">
            <v>146017.19999999995</v>
          </cell>
          <cell r="M25">
            <v>233134.43999999994</v>
          </cell>
          <cell r="N25">
            <v>275423.23</v>
          </cell>
          <cell r="O25">
            <v>124302.39999999999</v>
          </cell>
          <cell r="P25">
            <v>187671.00000000003</v>
          </cell>
          <cell r="Q25">
            <v>187714</v>
          </cell>
          <cell r="R25">
            <v>244824.13</v>
          </cell>
          <cell r="S25">
            <v>257798.84000000008</v>
          </cell>
          <cell r="T25">
            <v>300963.40000000002</v>
          </cell>
          <cell r="U25">
            <v>158707</v>
          </cell>
          <cell r="V25">
            <v>128738.64999999991</v>
          </cell>
          <cell r="W25">
            <v>186839.46999999997</v>
          </cell>
          <cell r="X25">
            <v>82935.339999999618</v>
          </cell>
          <cell r="Y25">
            <v>230000</v>
          </cell>
          <cell r="Z25">
            <v>80000</v>
          </cell>
          <cell r="AA25">
            <v>2170494.2299999995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64652.15</v>
          </cell>
          <cell r="D27">
            <v>53107.370000000017</v>
          </cell>
          <cell r="E27">
            <v>80711.799999999988</v>
          </cell>
          <cell r="F27">
            <v>85904.930000000051</v>
          </cell>
          <cell r="G27">
            <v>87887.849999999919</v>
          </cell>
          <cell r="H27">
            <v>14932.360000000044</v>
          </cell>
          <cell r="I27">
            <v>38689.890000000072</v>
          </cell>
          <cell r="J27">
            <v>19930.779999999795</v>
          </cell>
          <cell r="K27">
            <v>131740.15000000002</v>
          </cell>
          <cell r="L27">
            <v>23866.170000000158</v>
          </cell>
          <cell r="M27">
            <v>72810.259999999893</v>
          </cell>
          <cell r="N27">
            <v>32742.920000000042</v>
          </cell>
          <cell r="O27">
            <v>45473.05999999999</v>
          </cell>
          <cell r="P27">
            <v>72318.59</v>
          </cell>
          <cell r="Q27">
            <v>29400.820000000051</v>
          </cell>
          <cell r="R27">
            <v>68767.31</v>
          </cell>
          <cell r="S27">
            <v>63601.729999999923</v>
          </cell>
          <cell r="T27">
            <v>80986.990000000107</v>
          </cell>
          <cell r="U27">
            <v>33209.179999999935</v>
          </cell>
          <cell r="V27">
            <v>25361.690000000002</v>
          </cell>
          <cell r="W27">
            <v>59964.530000000028</v>
          </cell>
          <cell r="X27">
            <v>22056.220000000088</v>
          </cell>
          <cell r="Y27">
            <v>62500</v>
          </cell>
          <cell r="Z27">
            <v>21500</v>
          </cell>
          <cell r="AA27">
            <v>585140.12000000011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144788.45000000001</v>
          </cell>
          <cell r="D29">
            <v>117756.49999999997</v>
          </cell>
          <cell r="E29">
            <v>142987.10999999993</v>
          </cell>
          <cell r="F29">
            <v>203809.45999999996</v>
          </cell>
          <cell r="G29">
            <v>218739.85000000003</v>
          </cell>
          <cell r="H29">
            <v>303900.64000000019</v>
          </cell>
          <cell r="I29">
            <v>55140.290000000095</v>
          </cell>
          <cell r="J29">
            <v>153450.73000000045</v>
          </cell>
          <cell r="K29">
            <v>141046.09999999974</v>
          </cell>
          <cell r="L29">
            <v>122151.0299999998</v>
          </cell>
          <cell r="M29">
            <v>160324.18000000005</v>
          </cell>
          <cell r="N29">
            <v>242680.30999999994</v>
          </cell>
          <cell r="O29">
            <v>78829.34</v>
          </cell>
          <cell r="P29">
            <v>115352.41000000003</v>
          </cell>
          <cell r="Q29">
            <v>158313.17999999993</v>
          </cell>
          <cell r="R29">
            <v>176056.82</v>
          </cell>
          <cell r="S29">
            <v>194197.11000000016</v>
          </cell>
          <cell r="T29">
            <v>219976.40999999992</v>
          </cell>
          <cell r="U29">
            <v>125497.82000000007</v>
          </cell>
          <cell r="V29">
            <v>103376.9599999999</v>
          </cell>
          <cell r="W29">
            <v>126874.93999999994</v>
          </cell>
          <cell r="X29">
            <v>60879.11999999953</v>
          </cell>
          <cell r="Y29">
            <v>167500</v>
          </cell>
          <cell r="Z29">
            <v>58500</v>
          </cell>
          <cell r="AA29">
            <v>1585354.1099999994</v>
          </cell>
        </row>
        <row r="30">
          <cell r="C30">
            <v>0.6913103285609381</v>
          </cell>
          <cell r="D30">
            <v>0.68918314913503931</v>
          </cell>
          <cell r="E30">
            <v>0.63919448691100011</v>
          </cell>
          <cell r="F30">
            <v>0.70348407616204345</v>
          </cell>
          <cell r="G30">
            <v>0.71337276443061104</v>
          </cell>
          <cell r="H30">
            <v>0.95316557570891336</v>
          </cell>
          <cell r="I30">
            <v>0.58766049473634174</v>
          </cell>
          <cell r="J30">
            <v>0.88504668115994745</v>
          </cell>
          <cell r="K30">
            <v>0.51705721970957064</v>
          </cell>
          <cell r="L30">
            <v>0.83655233766980763</v>
          </cell>
          <cell r="M30">
            <v>0.68768981537005036</v>
          </cell>
          <cell r="N30">
            <v>0.88111779823364922</v>
          </cell>
          <cell r="O30">
            <v>0.63417391780046084</v>
          </cell>
          <cell r="P30">
            <v>0.61465229044444802</v>
          </cell>
          <cell r="Q30">
            <v>0.84337438869769932</v>
          </cell>
          <cell r="R30">
            <v>0.71911547280899146</v>
          </cell>
          <cell r="S30">
            <v>0.75328930882699119</v>
          </cell>
          <cell r="T30">
            <v>0.730907512342032</v>
          </cell>
          <cell r="U30">
            <v>0.79075163666378967</v>
          </cell>
          <cell r="V30">
            <v>0.80299863327757426</v>
          </cell>
          <cell r="W30">
            <v>0.67905855224273526</v>
          </cell>
          <cell r="X30">
            <v>0.73405522904951992</v>
          </cell>
          <cell r="Y30">
            <v>0.72826086956521741</v>
          </cell>
          <cell r="Z30">
            <v>0.73124999999999996</v>
          </cell>
          <cell r="AA30">
            <v>0.73041157543183133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34844.310000000005</v>
          </cell>
          <cell r="D32">
            <v>27317.899999999987</v>
          </cell>
          <cell r="E32">
            <v>30793.58</v>
          </cell>
          <cell r="F32">
            <v>43040.950000000026</v>
          </cell>
          <cell r="G32">
            <v>45114.219999999972</v>
          </cell>
          <cell r="H32">
            <v>33343.49000000002</v>
          </cell>
          <cell r="I32">
            <v>28546.419999999984</v>
          </cell>
          <cell r="J32">
            <v>35999.100000000035</v>
          </cell>
          <cell r="K32">
            <v>36793.840000000026</v>
          </cell>
          <cell r="L32">
            <v>40116.229999999923</v>
          </cell>
          <cell r="M32">
            <v>48399.200000000012</v>
          </cell>
          <cell r="N32">
            <v>36225.949999999953</v>
          </cell>
          <cell r="O32">
            <v>40424.000000000007</v>
          </cell>
          <cell r="P32">
            <v>42842.629999999983</v>
          </cell>
          <cell r="Q32">
            <v>42554.850000000006</v>
          </cell>
          <cell r="R32">
            <v>37022.550000000032</v>
          </cell>
          <cell r="S32">
            <v>49639.28999999995</v>
          </cell>
          <cell r="T32">
            <v>36739.830000000045</v>
          </cell>
          <cell r="U32">
            <v>27490.999999999942</v>
          </cell>
          <cell r="V32">
            <v>44695.299999999988</v>
          </cell>
          <cell r="W32">
            <v>29553.840000000026</v>
          </cell>
          <cell r="X32">
            <v>34299.060000000056</v>
          </cell>
          <cell r="Y32">
            <v>33299.060000000056</v>
          </cell>
          <cell r="Z32">
            <v>29999.060000000056</v>
          </cell>
          <cell r="AA32">
            <v>448560.47000000015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5166.66</v>
          </cell>
          <cell r="D35">
            <v>5166.66</v>
          </cell>
          <cell r="E35">
            <v>5166.66</v>
          </cell>
          <cell r="F35">
            <v>5166.66</v>
          </cell>
          <cell r="G35">
            <v>5166.66</v>
          </cell>
          <cell r="H35">
            <v>5166.66</v>
          </cell>
          <cell r="I35">
            <v>5166.6600000000035</v>
          </cell>
          <cell r="J35">
            <v>5166.6599999999962</v>
          </cell>
          <cell r="K35">
            <v>5166.6600000000035</v>
          </cell>
          <cell r="L35">
            <v>5166.6599999999962</v>
          </cell>
          <cell r="M35">
            <v>5166.6600000000035</v>
          </cell>
          <cell r="N35">
            <v>5166.6599999999962</v>
          </cell>
          <cell r="O35">
            <v>5373.33</v>
          </cell>
          <cell r="P35">
            <v>5373.33</v>
          </cell>
          <cell r="Q35">
            <v>5373.33</v>
          </cell>
          <cell r="R35">
            <v>5373.33</v>
          </cell>
          <cell r="S35">
            <v>5373.3300000000017</v>
          </cell>
          <cell r="T35">
            <v>5373.3299999999981</v>
          </cell>
          <cell r="U35">
            <v>5373.3299999999981</v>
          </cell>
          <cell r="V35">
            <v>5373.3300000000017</v>
          </cell>
          <cell r="W35">
            <v>5373.3300000000017</v>
          </cell>
          <cell r="X35">
            <v>5373.3300000000017</v>
          </cell>
          <cell r="Y35">
            <v>5347.4930999999997</v>
          </cell>
          <cell r="Z35">
            <v>5347.4930999999997</v>
          </cell>
          <cell r="AA35">
            <v>64428.286200000002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508.99</v>
          </cell>
          <cell r="D36">
            <v>483.71000000000004</v>
          </cell>
          <cell r="E36">
            <v>288.21000000000004</v>
          </cell>
          <cell r="F36">
            <v>3540.3600000000006</v>
          </cell>
          <cell r="G36">
            <v>643.75</v>
          </cell>
          <cell r="H36">
            <v>72.5</v>
          </cell>
          <cell r="I36">
            <v>895.79999999999927</v>
          </cell>
          <cell r="J36">
            <v>26.770000000000437</v>
          </cell>
          <cell r="K36">
            <v>12.449999999999818</v>
          </cell>
          <cell r="L36">
            <v>443.19999999999982</v>
          </cell>
          <cell r="M36">
            <v>2060.58</v>
          </cell>
          <cell r="N36">
            <v>4.6000000000003638</v>
          </cell>
          <cell r="O36">
            <v>432</v>
          </cell>
          <cell r="P36">
            <v>271</v>
          </cell>
          <cell r="Q36">
            <v>3644.6400000000003</v>
          </cell>
          <cell r="R36">
            <v>667.08999999999924</v>
          </cell>
          <cell r="S36">
            <v>200</v>
          </cell>
          <cell r="T36">
            <v>340.18000000000029</v>
          </cell>
          <cell r="U36">
            <v>307.55000000000018</v>
          </cell>
          <cell r="V36">
            <v>390</v>
          </cell>
          <cell r="W36">
            <v>0</v>
          </cell>
          <cell r="X36">
            <v>550</v>
          </cell>
          <cell r="Y36">
            <v>400</v>
          </cell>
          <cell r="Z36">
            <v>814.40239875892314</v>
          </cell>
          <cell r="AA36">
            <v>8016.8623987589235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492.89</v>
          </cell>
          <cell r="D38">
            <v>492.89</v>
          </cell>
          <cell r="E38">
            <v>1020.8399999999999</v>
          </cell>
          <cell r="F38">
            <v>292.84000000000015</v>
          </cell>
          <cell r="G38">
            <v>568.42000000000007</v>
          </cell>
          <cell r="H38">
            <v>568.42000000000007</v>
          </cell>
          <cell r="I38">
            <v>568.41999999999962</v>
          </cell>
          <cell r="J38">
            <v>568.41999999999962</v>
          </cell>
          <cell r="K38">
            <v>568.42000000000007</v>
          </cell>
          <cell r="L38">
            <v>568.42000000000007</v>
          </cell>
          <cell r="M38">
            <v>568.42000000000098</v>
          </cell>
          <cell r="N38">
            <v>568.41999999999916</v>
          </cell>
          <cell r="O38">
            <v>533.43999999999994</v>
          </cell>
          <cell r="P38">
            <v>533.43999999999994</v>
          </cell>
          <cell r="Q38">
            <v>533.44000000000028</v>
          </cell>
          <cell r="R38">
            <v>533.4399999999996</v>
          </cell>
          <cell r="S38">
            <v>823.92000000000053</v>
          </cell>
          <cell r="T38">
            <v>670.63999999999987</v>
          </cell>
          <cell r="U38">
            <v>670.63999999999987</v>
          </cell>
          <cell r="V38">
            <v>670.64000000000033</v>
          </cell>
          <cell r="W38">
            <v>670.64000000000033</v>
          </cell>
          <cell r="X38">
            <v>670.63999999999942</v>
          </cell>
          <cell r="Y38">
            <v>654.16666666666663</v>
          </cell>
          <cell r="Z38">
            <v>654.16666666666663</v>
          </cell>
          <cell r="AA38">
            <v>7619.213333333334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310</v>
          </cell>
          <cell r="E39">
            <v>344</v>
          </cell>
          <cell r="F39">
            <v>1176.5</v>
          </cell>
          <cell r="G39">
            <v>1240.5</v>
          </cell>
          <cell r="H39">
            <v>3165</v>
          </cell>
          <cell r="I39">
            <v>1436</v>
          </cell>
          <cell r="J39">
            <v>2782.5</v>
          </cell>
          <cell r="K39">
            <v>1692</v>
          </cell>
          <cell r="L39">
            <v>1234</v>
          </cell>
          <cell r="M39">
            <v>904</v>
          </cell>
          <cell r="N39">
            <v>2538</v>
          </cell>
          <cell r="O39">
            <v>752</v>
          </cell>
          <cell r="P39">
            <v>811</v>
          </cell>
          <cell r="Q39">
            <v>2255</v>
          </cell>
          <cell r="R39">
            <v>3516.08</v>
          </cell>
          <cell r="S39">
            <v>1498</v>
          </cell>
          <cell r="T39">
            <v>1516</v>
          </cell>
          <cell r="U39">
            <v>3181</v>
          </cell>
          <cell r="V39">
            <v>2968.0000000000018</v>
          </cell>
          <cell r="W39">
            <v>742</v>
          </cell>
          <cell r="X39">
            <v>2131</v>
          </cell>
          <cell r="Y39">
            <v>2500</v>
          </cell>
          <cell r="Z39">
            <v>1650</v>
          </cell>
          <cell r="AA39">
            <v>23520.080000000002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1283.83</v>
          </cell>
          <cell r="D40">
            <v>4536.26</v>
          </cell>
          <cell r="E40">
            <v>3157.6200000000008</v>
          </cell>
          <cell r="F40">
            <v>4293.7099999999991</v>
          </cell>
          <cell r="G40">
            <v>4816.5400000000027</v>
          </cell>
          <cell r="H40">
            <v>2781.9999999999964</v>
          </cell>
          <cell r="I40">
            <v>685.78000000000247</v>
          </cell>
          <cell r="J40">
            <v>4875.2100000000028</v>
          </cell>
          <cell r="K40">
            <v>3221.5999999999949</v>
          </cell>
          <cell r="L40">
            <v>4154.2900000000045</v>
          </cell>
          <cell r="M40">
            <v>7102.3000000000029</v>
          </cell>
          <cell r="N40">
            <v>7660.0099999999948</v>
          </cell>
          <cell r="O40">
            <v>2761.64</v>
          </cell>
          <cell r="P40">
            <v>3262.86</v>
          </cell>
          <cell r="Q40">
            <v>2215.6000000000004</v>
          </cell>
          <cell r="R40">
            <v>3771.7200000000012</v>
          </cell>
          <cell r="S40">
            <v>4965.58</v>
          </cell>
          <cell r="T40">
            <v>4744.1000000000022</v>
          </cell>
          <cell r="U40">
            <v>2259.6999999999898</v>
          </cell>
          <cell r="V40">
            <v>3630.4800000000068</v>
          </cell>
          <cell r="W40">
            <v>5636.93</v>
          </cell>
          <cell r="X40">
            <v>4499.3099999999977</v>
          </cell>
          <cell r="Y40">
            <v>5000</v>
          </cell>
          <cell r="Z40">
            <v>4250</v>
          </cell>
          <cell r="AA40">
            <v>46997.919999999998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1154.7600000000002</v>
          </cell>
          <cell r="D41">
            <v>1898.4399999999996</v>
          </cell>
          <cell r="E41">
            <v>1004.8300000000004</v>
          </cell>
          <cell r="F41">
            <v>1389.1400000000008</v>
          </cell>
          <cell r="G41">
            <v>992.78999999999814</v>
          </cell>
          <cell r="H41">
            <v>1492.8800000000019</v>
          </cell>
          <cell r="I41">
            <v>1468.0999999999995</v>
          </cell>
          <cell r="J41">
            <v>1434.7700000000004</v>
          </cell>
          <cell r="K41">
            <v>1213.7700000000004</v>
          </cell>
          <cell r="L41">
            <v>2886.8899999999976</v>
          </cell>
          <cell r="M41">
            <v>1055.6900000000005</v>
          </cell>
          <cell r="N41">
            <v>1376.8600000000024</v>
          </cell>
          <cell r="O41">
            <v>1605.0900000000001</v>
          </cell>
          <cell r="P41">
            <v>2112.25</v>
          </cell>
          <cell r="Q41">
            <v>1933.1000000000004</v>
          </cell>
          <cell r="R41">
            <v>1737.9099999999999</v>
          </cell>
          <cell r="S41">
            <v>1408.3000000000011</v>
          </cell>
          <cell r="T41">
            <v>1541.7499999999982</v>
          </cell>
          <cell r="U41">
            <v>1275.4899999999998</v>
          </cell>
          <cell r="V41">
            <v>1376.0300000000025</v>
          </cell>
          <cell r="W41">
            <v>1268.2799999999988</v>
          </cell>
          <cell r="X41">
            <v>2046.8799999999992</v>
          </cell>
          <cell r="Y41">
            <v>1654.768036479436</v>
          </cell>
          <cell r="Z41">
            <v>1462.0246876133376</v>
          </cell>
          <cell r="AA41">
            <v>19421.872724092776</v>
          </cell>
        </row>
        <row r="42">
          <cell r="B42" t="str">
            <v>Total Manufacturing Costs</v>
          </cell>
          <cell r="C42">
            <v>43451.44</v>
          </cell>
          <cell r="D42">
            <v>40205.859999999993</v>
          </cell>
          <cell r="E42">
            <v>41775.740000000005</v>
          </cell>
          <cell r="F42">
            <v>58900.160000000025</v>
          </cell>
          <cell r="G42">
            <v>58542.879999999976</v>
          </cell>
          <cell r="H42">
            <v>46590.950000000026</v>
          </cell>
          <cell r="I42">
            <v>38767.179999999986</v>
          </cell>
          <cell r="J42">
            <v>50853.430000000037</v>
          </cell>
          <cell r="K42">
            <v>48668.74000000002</v>
          </cell>
          <cell r="L42">
            <v>54569.689999999915</v>
          </cell>
          <cell r="M42">
            <v>65256.85000000002</v>
          </cell>
          <cell r="N42">
            <v>53540.499999999942</v>
          </cell>
          <cell r="O42">
            <v>51881.500000000015</v>
          </cell>
          <cell r="P42">
            <v>55206.509999999987</v>
          </cell>
          <cell r="Q42">
            <v>58509.960000000006</v>
          </cell>
          <cell r="R42">
            <v>52622.120000000039</v>
          </cell>
          <cell r="S42">
            <v>63908.419999999955</v>
          </cell>
          <cell r="T42">
            <v>50925.830000000045</v>
          </cell>
          <cell r="U42">
            <v>40558.709999999934</v>
          </cell>
          <cell r="V42">
            <v>59103.78</v>
          </cell>
          <cell r="W42">
            <v>43245.020000000026</v>
          </cell>
          <cell r="X42">
            <v>49570.220000000052</v>
          </cell>
          <cell r="Y42">
            <v>48855.487803146156</v>
          </cell>
          <cell r="Z42">
            <v>44177.146853038983</v>
          </cell>
          <cell r="AA42">
            <v>618564.70465618523</v>
          </cell>
        </row>
        <row r="43">
          <cell r="C43">
            <v>0.20746426433079357</v>
          </cell>
          <cell r="D43">
            <v>0.23530931378295478</v>
          </cell>
          <cell r="E43">
            <v>0.18674985944276626</v>
          </cell>
          <cell r="F43">
            <v>0.20330422662125971</v>
          </cell>
          <cell r="G43">
            <v>0.19092495557315919</v>
          </cell>
          <cell r="H43">
            <v>0.14612963526360193</v>
          </cell>
          <cell r="I43">
            <v>0.41316322743918765</v>
          </cell>
          <cell r="J43">
            <v>0.29330365158314725</v>
          </cell>
          <cell r="K43">
            <v>0.17841346475491365</v>
          </cell>
          <cell r="L43">
            <v>0.37372097259774828</v>
          </cell>
          <cell r="M43">
            <v>0.27991081026038039</v>
          </cell>
          <cell r="N43">
            <v>0.19439355206167594</v>
          </cell>
          <cell r="O43">
            <v>0.41738132168003206</v>
          </cell>
          <cell r="P43">
            <v>0.29416644020653154</v>
          </cell>
          <cell r="Q43">
            <v>0.31169736940238879</v>
          </cell>
          <cell r="R43">
            <v>0.21493845398327377</v>
          </cell>
          <cell r="S43">
            <v>0.24790033966017819</v>
          </cell>
          <cell r="T43">
            <v>0.1692093789477393</v>
          </cell>
          <cell r="U43">
            <v>0.25555715878946694</v>
          </cell>
          <cell r="V43">
            <v>0.45909895746149304</v>
          </cell>
          <cell r="W43">
            <v>0.23145548421861845</v>
          </cell>
          <cell r="X43">
            <v>0.59769719398268917</v>
          </cell>
          <cell r="Y43">
            <v>0.21241516436150504</v>
          </cell>
          <cell r="Z43">
            <v>0.55221433566298728</v>
          </cell>
          <cell r="AA43">
            <v>0.28498795164094282</v>
          </cell>
        </row>
        <row r="44">
          <cell r="B44" t="str">
            <v>Contribution margin</v>
          </cell>
          <cell r="C44">
            <v>101337.01000000001</v>
          </cell>
          <cell r="D44">
            <v>77550.639999999985</v>
          </cell>
          <cell r="E44">
            <v>101211.36999999992</v>
          </cell>
          <cell r="F44">
            <v>144909.29999999993</v>
          </cell>
          <cell r="G44">
            <v>160196.97000000006</v>
          </cell>
          <cell r="H44">
            <v>257309.69000000018</v>
          </cell>
          <cell r="I44">
            <v>16373.11000000011</v>
          </cell>
          <cell r="J44">
            <v>102597.30000000041</v>
          </cell>
          <cell r="K44">
            <v>92377.359999999724</v>
          </cell>
          <cell r="L44">
            <v>67581.33999999988</v>
          </cell>
          <cell r="M44">
            <v>95067.330000000031</v>
          </cell>
          <cell r="N44">
            <v>189139.81</v>
          </cell>
          <cell r="O44">
            <v>26947.839999999982</v>
          </cell>
          <cell r="P44">
            <v>60145.900000000045</v>
          </cell>
          <cell r="Q44">
            <v>99803.219999999928</v>
          </cell>
          <cell r="R44">
            <v>123434.69999999997</v>
          </cell>
          <cell r="S44">
            <v>130288.69000000021</v>
          </cell>
          <cell r="T44">
            <v>169050.57999999987</v>
          </cell>
          <cell r="U44">
            <v>84939.110000000132</v>
          </cell>
          <cell r="V44">
            <v>44273.179999999906</v>
          </cell>
          <cell r="W44">
            <v>83629.919999999925</v>
          </cell>
          <cell r="X44">
            <v>11308.899999999478</v>
          </cell>
          <cell r="Y44">
            <v>118644.51219685384</v>
          </cell>
          <cell r="Z44">
            <v>14322.853146961017</v>
          </cell>
          <cell r="AA44">
            <v>966789.40534381417</v>
          </cell>
        </row>
        <row r="45">
          <cell r="C45">
            <v>0.48384606423014453</v>
          </cell>
          <cell r="D45">
            <v>0.45387383535208459</v>
          </cell>
          <cell r="E45">
            <v>0.45244462746823377</v>
          </cell>
          <cell r="F45">
            <v>0.50017984954078365</v>
          </cell>
          <cell r="G45">
            <v>0.52244780885745179</v>
          </cell>
          <cell r="H45">
            <v>0.80703594044531146</v>
          </cell>
          <cell r="I45">
            <v>0.17449726729715406</v>
          </cell>
          <cell r="J45">
            <v>0.59174302957680014</v>
          </cell>
          <cell r="K45">
            <v>0.33864375495465698</v>
          </cell>
          <cell r="L45">
            <v>0.46283136507205935</v>
          </cell>
          <cell r="M45">
            <v>0.40777900510967002</v>
          </cell>
          <cell r="N45">
            <v>0.68672424617197325</v>
          </cell>
          <cell r="O45">
            <v>0.21679259612042875</v>
          </cell>
          <cell r="P45">
            <v>0.32048585023791654</v>
          </cell>
          <cell r="Q45">
            <v>0.53167701929531053</v>
          </cell>
          <cell r="R45">
            <v>0.50417701882571775</v>
          </cell>
          <cell r="S45">
            <v>0.50538896916681297</v>
          </cell>
          <cell r="T45">
            <v>0.56169813339429264</v>
          </cell>
          <cell r="U45">
            <v>0.53519447787432273</v>
          </cell>
          <cell r="V45">
            <v>0.34389967581608116</v>
          </cell>
          <cell r="W45">
            <v>0.44760306802411687</v>
          </cell>
          <cell r="X45">
            <v>0.13635803506683072</v>
          </cell>
          <cell r="Y45">
            <v>0.51584570520371231</v>
          </cell>
          <cell r="Z45">
            <v>0.17903566433701271</v>
          </cell>
          <cell r="AA45">
            <v>0.44542362379088857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7750.47</v>
          </cell>
          <cell r="D47">
            <v>7069.4299999999994</v>
          </cell>
          <cell r="E47">
            <v>4413.5500000000011</v>
          </cell>
          <cell r="F47">
            <v>3964.7000000000007</v>
          </cell>
          <cell r="G47">
            <v>1496.0599999999977</v>
          </cell>
          <cell r="H47">
            <v>0</v>
          </cell>
          <cell r="I47">
            <v>1346.1800000000003</v>
          </cell>
          <cell r="J47">
            <v>4166.68</v>
          </cell>
          <cell r="K47">
            <v>3974.3700000000026</v>
          </cell>
          <cell r="L47">
            <v>3367.4300000000003</v>
          </cell>
          <cell r="M47">
            <v>6570.5799999999945</v>
          </cell>
          <cell r="N47">
            <v>6794.8600000000006</v>
          </cell>
          <cell r="O47">
            <v>4717.96</v>
          </cell>
          <cell r="P47">
            <v>4333.3399999999992</v>
          </cell>
          <cell r="Q47">
            <v>4333.34</v>
          </cell>
          <cell r="R47">
            <v>4133.3300000000017</v>
          </cell>
          <cell r="S47">
            <v>4333.34</v>
          </cell>
          <cell r="T47">
            <v>2733.2999999999993</v>
          </cell>
          <cell r="U47">
            <v>2733.2999999999993</v>
          </cell>
          <cell r="V47">
            <v>4333.34</v>
          </cell>
          <cell r="W47">
            <v>7710.25</v>
          </cell>
          <cell r="X47">
            <v>7337.18</v>
          </cell>
          <cell r="Y47">
            <v>7500</v>
          </cell>
          <cell r="Z47">
            <v>7500</v>
          </cell>
          <cell r="AA47">
            <v>61698.68</v>
          </cell>
        </row>
        <row r="48">
          <cell r="A48" t="str">
            <v>Installation Labour</v>
          </cell>
          <cell r="B48" t="str">
            <v>Installation Labour</v>
          </cell>
          <cell r="C48">
            <v>20097.11</v>
          </cell>
          <cell r="D48">
            <v>20251.619999999995</v>
          </cell>
          <cell r="E48">
            <v>18126.510000000002</v>
          </cell>
          <cell r="F48">
            <v>23425.270000000011</v>
          </cell>
          <cell r="G48">
            <v>32951.660000000003</v>
          </cell>
          <cell r="H48">
            <v>22044.039999999979</v>
          </cell>
          <cell r="I48">
            <v>8826.8899999999849</v>
          </cell>
          <cell r="J48">
            <v>16487.860000000015</v>
          </cell>
          <cell r="K48">
            <v>17881.170000000013</v>
          </cell>
          <cell r="L48">
            <v>26860.28</v>
          </cell>
          <cell r="M48">
            <v>24441.180000000022</v>
          </cell>
          <cell r="N48">
            <v>37871.709999999963</v>
          </cell>
          <cell r="O48">
            <v>19642.43</v>
          </cell>
          <cell r="P48">
            <v>30349.420000000006</v>
          </cell>
          <cell r="Q48">
            <v>35841.51999999999</v>
          </cell>
          <cell r="R48">
            <v>29040.580000000016</v>
          </cell>
          <cell r="S48">
            <v>38604.049999999988</v>
          </cell>
          <cell r="T48">
            <v>28053.609999999986</v>
          </cell>
          <cell r="U48">
            <v>17872.440000000002</v>
          </cell>
          <cell r="V48">
            <v>18581.110000000015</v>
          </cell>
          <cell r="W48">
            <v>26910.290000000008</v>
          </cell>
          <cell r="X48">
            <v>17309.289999999979</v>
          </cell>
          <cell r="Y48">
            <v>21719</v>
          </cell>
          <cell r="Z48">
            <v>19179</v>
          </cell>
          <cell r="AA48">
            <v>303102.74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333.71</v>
          </cell>
          <cell r="D50">
            <v>94.130000000000052</v>
          </cell>
          <cell r="E50">
            <v>33.70999999999998</v>
          </cell>
          <cell r="F50">
            <v>2105.33</v>
          </cell>
          <cell r="G50">
            <v>1023.9499999999998</v>
          </cell>
          <cell r="H50">
            <v>1764.62</v>
          </cell>
          <cell r="I50">
            <v>56.900000000000546</v>
          </cell>
          <cell r="J50">
            <v>102.35999999999967</v>
          </cell>
          <cell r="K50">
            <v>1603.2599999999993</v>
          </cell>
          <cell r="L50">
            <v>56.900000000001455</v>
          </cell>
          <cell r="M50">
            <v>56.899999999999636</v>
          </cell>
          <cell r="N50">
            <v>-1.7100000000009459</v>
          </cell>
          <cell r="O50">
            <v>398.48</v>
          </cell>
          <cell r="P50">
            <v>235.22000000000003</v>
          </cell>
          <cell r="Q50">
            <v>144.82999999999993</v>
          </cell>
          <cell r="R50">
            <v>615.77</v>
          </cell>
          <cell r="S50">
            <v>1367.89</v>
          </cell>
          <cell r="T50">
            <v>-576.25</v>
          </cell>
          <cell r="U50">
            <v>203.77999999999975</v>
          </cell>
          <cell r="V50">
            <v>333.75</v>
          </cell>
          <cell r="W50">
            <v>311.69000000000005</v>
          </cell>
          <cell r="X50">
            <v>1650.9899999999998</v>
          </cell>
          <cell r="Y50">
            <v>500</v>
          </cell>
          <cell r="Z50">
            <v>500</v>
          </cell>
          <cell r="AA50">
            <v>5686.15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-0.54</v>
          </cell>
          <cell r="H51">
            <v>0</v>
          </cell>
          <cell r="I51">
            <v>0</v>
          </cell>
          <cell r="J51">
            <v>0.45000000000000007</v>
          </cell>
          <cell r="K51">
            <v>0</v>
          </cell>
          <cell r="L51">
            <v>0</v>
          </cell>
          <cell r="M51">
            <v>3648.92</v>
          </cell>
          <cell r="N51">
            <v>0</v>
          </cell>
          <cell r="O51">
            <v>-48.82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1087.5899999999999</v>
          </cell>
          <cell r="U51">
            <v>0</v>
          </cell>
          <cell r="V51">
            <v>0</v>
          </cell>
          <cell r="W51">
            <v>0.90000000000009095</v>
          </cell>
          <cell r="X51">
            <v>-1.999999999998181E-2</v>
          </cell>
          <cell r="Y51">
            <v>0</v>
          </cell>
          <cell r="Z51">
            <v>0</v>
          </cell>
          <cell r="AA51">
            <v>1039.6500000000001</v>
          </cell>
        </row>
        <row r="52">
          <cell r="A52" t="str">
            <v>Sales Motor</v>
          </cell>
          <cell r="B52" t="str">
            <v>Motor Vehicle Expenses</v>
          </cell>
          <cell r="C52">
            <v>5019.3099999999995</v>
          </cell>
          <cell r="D52">
            <v>4234.0300000000007</v>
          </cell>
          <cell r="E52">
            <v>3747.0700000000015</v>
          </cell>
          <cell r="F52">
            <v>3372.9199999999983</v>
          </cell>
          <cell r="G52">
            <v>3186.9300000000021</v>
          </cell>
          <cell r="H52">
            <v>3646.5200000000041</v>
          </cell>
          <cell r="I52">
            <v>3099.7199999999903</v>
          </cell>
          <cell r="J52">
            <v>3863.3900000000067</v>
          </cell>
          <cell r="K52">
            <v>3288.7000000000007</v>
          </cell>
          <cell r="L52">
            <v>2389.4099999999962</v>
          </cell>
          <cell r="M52">
            <v>4930.57</v>
          </cell>
          <cell r="N52">
            <v>4139.8299999999945</v>
          </cell>
          <cell r="O52">
            <v>6700.65</v>
          </cell>
          <cell r="P52">
            <v>3891.9600000000009</v>
          </cell>
          <cell r="Q52">
            <v>3191.7000000000007</v>
          </cell>
          <cell r="R52">
            <v>3020.0400000000009</v>
          </cell>
          <cell r="S52">
            <v>4610.4699999999975</v>
          </cell>
          <cell r="T52">
            <v>4980.3600000000006</v>
          </cell>
          <cell r="U52">
            <v>1498.7000000000007</v>
          </cell>
          <cell r="V52">
            <v>2497.6899999999987</v>
          </cell>
          <cell r="W52">
            <v>3147.8600000000006</v>
          </cell>
          <cell r="X52">
            <v>3515.6700000000055</v>
          </cell>
          <cell r="Y52">
            <v>3000</v>
          </cell>
          <cell r="Z52">
            <v>3000</v>
          </cell>
          <cell r="AA52">
            <v>43055.100000000006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300</v>
          </cell>
          <cell r="D54">
            <v>880.6099999999999</v>
          </cell>
          <cell r="E54">
            <v>654.83000000000015</v>
          </cell>
          <cell r="F54">
            <v>579.17000000000007</v>
          </cell>
          <cell r="G54">
            <v>546.32999999999993</v>
          </cell>
          <cell r="H54">
            <v>92.309999999999945</v>
          </cell>
          <cell r="I54">
            <v>441.32999999999993</v>
          </cell>
          <cell r="J54">
            <v>782.63000000000011</v>
          </cell>
          <cell r="K54">
            <v>660.32999999999993</v>
          </cell>
          <cell r="L54">
            <v>123.14000000000033</v>
          </cell>
          <cell r="M54">
            <v>411.53999999999996</v>
          </cell>
          <cell r="N54">
            <v>491.64999999999964</v>
          </cell>
          <cell r="O54">
            <v>486.74</v>
          </cell>
          <cell r="P54">
            <v>703.81</v>
          </cell>
          <cell r="Q54">
            <v>700.49</v>
          </cell>
          <cell r="R54">
            <v>727.74000000000024</v>
          </cell>
          <cell r="S54">
            <v>753.48</v>
          </cell>
          <cell r="T54">
            <v>1071.4399999999996</v>
          </cell>
          <cell r="U54">
            <v>1325.0500000000002</v>
          </cell>
          <cell r="V54">
            <v>940.86999999999989</v>
          </cell>
          <cell r="W54">
            <v>739.80000000000018</v>
          </cell>
          <cell r="X54">
            <v>827.45000000000073</v>
          </cell>
          <cell r="Y54">
            <v>750</v>
          </cell>
          <cell r="Z54">
            <v>633.42408792360698</v>
          </cell>
          <cell r="AA54">
            <v>9660.2940879236085</v>
          </cell>
        </row>
        <row r="55">
          <cell r="A55" t="str">
            <v>Sales Freight</v>
          </cell>
          <cell r="B55" t="str">
            <v>Freight - Outwards</v>
          </cell>
          <cell r="C55">
            <v>4098.49</v>
          </cell>
          <cell r="D55">
            <v>13855.24</v>
          </cell>
          <cell r="E55">
            <v>13628.93</v>
          </cell>
          <cell r="F55">
            <v>16453.27</v>
          </cell>
          <cell r="G55">
            <v>7293.5400000000009</v>
          </cell>
          <cell r="H55">
            <v>4070.0399999999936</v>
          </cell>
          <cell r="I55">
            <v>8717.6500000000087</v>
          </cell>
          <cell r="J55">
            <v>8919.7299999999959</v>
          </cell>
          <cell r="K55">
            <v>11327.560000000012</v>
          </cell>
          <cell r="L55">
            <v>15844.809999999983</v>
          </cell>
          <cell r="M55">
            <v>15531.000000000015</v>
          </cell>
          <cell r="N55">
            <v>14570.189999999973</v>
          </cell>
          <cell r="O55">
            <v>14020.15</v>
          </cell>
          <cell r="P55">
            <v>10216.519999999999</v>
          </cell>
          <cell r="Q55">
            <v>16682.300000000003</v>
          </cell>
          <cell r="R55">
            <v>9589.1499999999942</v>
          </cell>
          <cell r="S55">
            <v>14385.93</v>
          </cell>
          <cell r="T55">
            <v>17146.560000000005</v>
          </cell>
          <cell r="U55">
            <v>3358.9100000000035</v>
          </cell>
          <cell r="V55">
            <v>5420.6699999999983</v>
          </cell>
          <cell r="W55">
            <v>16607.690000000002</v>
          </cell>
          <cell r="X55">
            <v>2368.7199999999866</v>
          </cell>
          <cell r="Y55">
            <v>7000</v>
          </cell>
          <cell r="Z55">
            <v>2000</v>
          </cell>
          <cell r="AA55">
            <v>118796.59999999999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1373.4699999999998</v>
          </cell>
          <cell r="D58">
            <v>747.65000000000009</v>
          </cell>
          <cell r="E58">
            <v>166.62000000000035</v>
          </cell>
          <cell r="F58">
            <v>598.44999999999982</v>
          </cell>
          <cell r="G58">
            <v>866.82999999999993</v>
          </cell>
          <cell r="H58">
            <v>187.09999999999991</v>
          </cell>
          <cell r="I58">
            <v>0</v>
          </cell>
          <cell r="J58">
            <v>2.0900000000001455</v>
          </cell>
          <cell r="K58">
            <v>784.97000000000025</v>
          </cell>
          <cell r="L58">
            <v>223.35999999999967</v>
          </cell>
          <cell r="M58">
            <v>1708.0099999999993</v>
          </cell>
          <cell r="N58">
            <v>118.5600000000004</v>
          </cell>
          <cell r="O58">
            <v>28.06</v>
          </cell>
          <cell r="P58">
            <v>47.980000000000004</v>
          </cell>
          <cell r="Q58">
            <v>1298.8200000000002</v>
          </cell>
          <cell r="R58">
            <v>15.970000000000027</v>
          </cell>
          <cell r="S58">
            <v>77.169999999999845</v>
          </cell>
          <cell r="T58">
            <v>603.76000000000022</v>
          </cell>
          <cell r="U58">
            <v>29.4699999999998</v>
          </cell>
          <cell r="V58">
            <v>646.54999999999973</v>
          </cell>
          <cell r="W58">
            <v>0</v>
          </cell>
          <cell r="X58">
            <v>68.370000000000346</v>
          </cell>
          <cell r="Y58">
            <v>50</v>
          </cell>
          <cell r="Z58">
            <v>100</v>
          </cell>
          <cell r="AA58">
            <v>2966.15</v>
          </cell>
        </row>
        <row r="59">
          <cell r="B59" t="str">
            <v>Total Selling Expenses</v>
          </cell>
          <cell r="C59">
            <v>38972.559999999998</v>
          </cell>
          <cell r="D59">
            <v>47132.71</v>
          </cell>
          <cell r="E59">
            <v>40771.220000000008</v>
          </cell>
          <cell r="F59">
            <v>50499.11</v>
          </cell>
          <cell r="G59">
            <v>47364.76</v>
          </cell>
          <cell r="H59">
            <v>31804.629999999976</v>
          </cell>
          <cell r="I59">
            <v>22488.669999999984</v>
          </cell>
          <cell r="J59">
            <v>34325.190000000017</v>
          </cell>
          <cell r="K59">
            <v>39520.36000000003</v>
          </cell>
          <cell r="L59">
            <v>48865.32999999998</v>
          </cell>
          <cell r="M59">
            <v>57298.700000000033</v>
          </cell>
          <cell r="N59">
            <v>63985.089999999931</v>
          </cell>
          <cell r="O59">
            <v>45945.649999999994</v>
          </cell>
          <cell r="P59">
            <v>49778.25</v>
          </cell>
          <cell r="Q59">
            <v>62192.999999999985</v>
          </cell>
          <cell r="R59">
            <v>47142.580000000009</v>
          </cell>
          <cell r="S59">
            <v>64132.329999999987</v>
          </cell>
          <cell r="T59">
            <v>55100.369999999995</v>
          </cell>
          <cell r="U59">
            <v>27021.650000000005</v>
          </cell>
          <cell r="V59">
            <v>32753.98000000001</v>
          </cell>
          <cell r="W59">
            <v>55428.480000000018</v>
          </cell>
          <cell r="X59">
            <v>33077.649999999972</v>
          </cell>
          <cell r="Y59">
            <v>40519</v>
          </cell>
          <cell r="Z59">
            <v>32912.424087923602</v>
          </cell>
          <cell r="AA59">
            <v>546005.36408792366</v>
          </cell>
        </row>
        <row r="60">
          <cell r="C60">
            <v>0.1860792988560957</v>
          </cell>
          <cell r="D60">
            <v>0.27584948181262664</v>
          </cell>
          <cell r="E60">
            <v>0.18225935924318998</v>
          </cell>
          <cell r="F60">
            <v>0.17430652995869483</v>
          </cell>
          <cell r="G60">
            <v>0.15446993210332924</v>
          </cell>
          <cell r="H60">
            <v>9.9753256406958979E-2</v>
          </cell>
          <cell r="I60">
            <v>0.2396741645385306</v>
          </cell>
          <cell r="J60">
            <v>0.19797491670247866</v>
          </cell>
          <cell r="K60">
            <v>0.14487665708957129</v>
          </cell>
          <cell r="L60">
            <v>0.33465461603153596</v>
          </cell>
          <cell r="M60">
            <v>0.24577535605635978</v>
          </cell>
          <cell r="N60">
            <v>0.23231551674127102</v>
          </cell>
          <cell r="O60">
            <v>0.36962802005431911</v>
          </cell>
          <cell r="P60">
            <v>0.2652420992055245</v>
          </cell>
          <cell r="Q60">
            <v>0.33131785588714741</v>
          </cell>
          <cell r="R60">
            <v>0.19255691830703128</v>
          </cell>
          <cell r="S60">
            <v>0.24876888507333844</v>
          </cell>
          <cell r="T60">
            <v>0.18307996919226721</v>
          </cell>
          <cell r="U60">
            <v>0.17026123611434912</v>
          </cell>
          <cell r="V60">
            <v>0.25442227334215511</v>
          </cell>
          <cell r="W60">
            <v>0.29666365463357408</v>
          </cell>
          <cell r="X60">
            <v>0.39883661175079432</v>
          </cell>
          <cell r="Y60">
            <v>0.1761695652173913</v>
          </cell>
          <cell r="Z60">
            <v>0.41140530109904505</v>
          </cell>
          <cell r="AA60">
            <v>0.25155808135362967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38921.040000000001</v>
          </cell>
          <cell r="D62">
            <v>28494.700000000004</v>
          </cell>
          <cell r="E62">
            <v>20447.130000000019</v>
          </cell>
          <cell r="F62">
            <v>25350.969999999943</v>
          </cell>
          <cell r="G62">
            <v>20307.780000000028</v>
          </cell>
          <cell r="H62">
            <v>20691.22</v>
          </cell>
          <cell r="I62">
            <v>12992.73000000001</v>
          </cell>
          <cell r="J62">
            <v>27592.790000000008</v>
          </cell>
          <cell r="K62">
            <v>25892.22</v>
          </cell>
          <cell r="L62">
            <v>16271.299999999988</v>
          </cell>
          <cell r="M62">
            <v>21066.079999999958</v>
          </cell>
          <cell r="N62">
            <v>41709.910000000091</v>
          </cell>
          <cell r="O62">
            <v>28084.119999999995</v>
          </cell>
          <cell r="P62">
            <v>23557.050000000003</v>
          </cell>
          <cell r="Q62">
            <v>28208.429999999993</v>
          </cell>
          <cell r="R62">
            <v>25828.689999999988</v>
          </cell>
          <cell r="S62">
            <v>24027.729999999981</v>
          </cell>
          <cell r="T62">
            <v>25722.350000000035</v>
          </cell>
          <cell r="U62">
            <v>19061.119999999995</v>
          </cell>
          <cell r="V62">
            <v>26009.48000000004</v>
          </cell>
          <cell r="W62">
            <v>26270.929999999993</v>
          </cell>
          <cell r="X62">
            <v>24018.460000000021</v>
          </cell>
          <cell r="Y62">
            <v>24112.7096328181</v>
          </cell>
          <cell r="Z62">
            <v>22312.7096328181</v>
          </cell>
          <cell r="AA62">
            <v>297213.77926563629</v>
          </cell>
        </row>
        <row r="63">
          <cell r="A63" t="str">
            <v>Admin Telephone</v>
          </cell>
          <cell r="B63" t="str">
            <v>Telephone</v>
          </cell>
          <cell r="C63">
            <v>586.04999999999995</v>
          </cell>
          <cell r="D63">
            <v>696.63000000000011</v>
          </cell>
          <cell r="E63">
            <v>575.17999999999984</v>
          </cell>
          <cell r="F63">
            <v>883.7</v>
          </cell>
          <cell r="G63">
            <v>1354.08</v>
          </cell>
          <cell r="H63">
            <v>550.42000000000053</v>
          </cell>
          <cell r="I63">
            <v>279.67999999999938</v>
          </cell>
          <cell r="J63">
            <v>697.78000000000065</v>
          </cell>
          <cell r="K63">
            <v>1382.8899999999994</v>
          </cell>
          <cell r="L63">
            <v>0</v>
          </cell>
          <cell r="M63">
            <v>1125.21</v>
          </cell>
          <cell r="N63">
            <v>1080.9399999999996</v>
          </cell>
          <cell r="O63">
            <v>449.73</v>
          </cell>
          <cell r="P63">
            <v>678.73</v>
          </cell>
          <cell r="Q63">
            <v>656.74</v>
          </cell>
          <cell r="R63">
            <v>704.28999999999974</v>
          </cell>
          <cell r="S63">
            <v>1451.0800000000004</v>
          </cell>
          <cell r="T63">
            <v>-247.32000000000016</v>
          </cell>
          <cell r="U63">
            <v>610.64999999999964</v>
          </cell>
          <cell r="V63">
            <v>640.07000000000062</v>
          </cell>
          <cell r="W63">
            <v>599.17999999999938</v>
          </cell>
          <cell r="X63">
            <v>665.19000000000051</v>
          </cell>
          <cell r="Y63">
            <v>783</v>
          </cell>
          <cell r="Z63">
            <v>904.89155417658128</v>
          </cell>
          <cell r="AA63">
            <v>7896.2315541765811</v>
          </cell>
        </row>
        <row r="64">
          <cell r="A64" t="str">
            <v>Admin Other</v>
          </cell>
          <cell r="B64" t="str">
            <v>Other Admin Expenses</v>
          </cell>
          <cell r="C64">
            <v>3555.2000000000003</v>
          </cell>
          <cell r="D64">
            <v>3008.4599999999996</v>
          </cell>
          <cell r="E64">
            <v>1962.3999999999996</v>
          </cell>
          <cell r="F64">
            <v>3692.3999999999996</v>
          </cell>
          <cell r="G64">
            <v>3645.9900000000016</v>
          </cell>
          <cell r="H64">
            <v>4038.5299999999952</v>
          </cell>
          <cell r="I64">
            <v>1590.8500000000022</v>
          </cell>
          <cell r="J64">
            <v>3134.3799999999974</v>
          </cell>
          <cell r="K64">
            <v>3844.9000000000015</v>
          </cell>
          <cell r="L64">
            <v>4178.880000000001</v>
          </cell>
          <cell r="M64">
            <v>5669.93</v>
          </cell>
          <cell r="N64">
            <v>3739.9300000000076</v>
          </cell>
          <cell r="O64">
            <v>3921.56</v>
          </cell>
          <cell r="P64">
            <v>5242.9600000000009</v>
          </cell>
          <cell r="Q64">
            <v>4100.1999999999989</v>
          </cell>
          <cell r="R64">
            <v>5149.6200000000008</v>
          </cell>
          <cell r="S64">
            <v>3594.4399999999987</v>
          </cell>
          <cell r="T64">
            <v>5521.66</v>
          </cell>
          <cell r="U64">
            <v>2794.0200000000004</v>
          </cell>
          <cell r="V64">
            <v>4337.3300000000017</v>
          </cell>
          <cell r="W64">
            <v>5365.5199999999968</v>
          </cell>
          <cell r="X64">
            <v>5042.3000000000029</v>
          </cell>
          <cell r="Y64">
            <v>3210</v>
          </cell>
          <cell r="Z64">
            <v>3765.2768015003339</v>
          </cell>
          <cell r="AA64">
            <v>52044.886801500332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-72</v>
          </cell>
          <cell r="D65">
            <v>1.9200000000000017</v>
          </cell>
          <cell r="E65">
            <v>0</v>
          </cell>
          <cell r="F65">
            <v>0</v>
          </cell>
          <cell r="G65">
            <v>-1463</v>
          </cell>
          <cell r="H65">
            <v>-977.45000000000027</v>
          </cell>
          <cell r="I65">
            <v>0</v>
          </cell>
          <cell r="J65">
            <v>0</v>
          </cell>
          <cell r="K65">
            <v>0</v>
          </cell>
          <cell r="L65">
            <v>-747.66999999999962</v>
          </cell>
          <cell r="M65">
            <v>0</v>
          </cell>
          <cell r="N65">
            <v>0</v>
          </cell>
          <cell r="O65">
            <v>-1582.03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-867.8</v>
          </cell>
          <cell r="U65">
            <v>-943.80000000000018</v>
          </cell>
          <cell r="V65">
            <v>0</v>
          </cell>
          <cell r="W65">
            <v>-633.59999999999991</v>
          </cell>
          <cell r="X65">
            <v>0</v>
          </cell>
          <cell r="Y65">
            <v>0</v>
          </cell>
          <cell r="Z65">
            <v>0</v>
          </cell>
          <cell r="AA65">
            <v>-4027.23</v>
          </cell>
        </row>
        <row r="66">
          <cell r="B66" t="str">
            <v>Total Administrative expenses</v>
          </cell>
          <cell r="C66">
            <v>42990.29</v>
          </cell>
          <cell r="D66">
            <v>32201.710000000003</v>
          </cell>
          <cell r="E66">
            <v>22984.710000000021</v>
          </cell>
          <cell r="F66">
            <v>29927.069999999942</v>
          </cell>
          <cell r="G66">
            <v>23844.850000000031</v>
          </cell>
          <cell r="H66">
            <v>24302.719999999998</v>
          </cell>
          <cell r="I66">
            <v>14863.260000000013</v>
          </cell>
          <cell r="J66">
            <v>31424.950000000004</v>
          </cell>
          <cell r="K66">
            <v>31120.010000000002</v>
          </cell>
          <cell r="L66">
            <v>19702.509999999991</v>
          </cell>
          <cell r="M66">
            <v>27861.219999999958</v>
          </cell>
          <cell r="N66">
            <v>46530.780000000101</v>
          </cell>
          <cell r="O66">
            <v>30873.379999999997</v>
          </cell>
          <cell r="P66">
            <v>29478.740000000005</v>
          </cell>
          <cell r="Q66">
            <v>32965.369999999995</v>
          </cell>
          <cell r="R66">
            <v>31682.599999999991</v>
          </cell>
          <cell r="S66">
            <v>29073.249999999982</v>
          </cell>
          <cell r="T66">
            <v>30128.890000000036</v>
          </cell>
          <cell r="U66">
            <v>21521.989999999998</v>
          </cell>
          <cell r="V66">
            <v>30986.880000000041</v>
          </cell>
          <cell r="W66">
            <v>31602.029999999992</v>
          </cell>
          <cell r="X66">
            <v>29725.950000000026</v>
          </cell>
          <cell r="Y66">
            <v>28105.7096328181</v>
          </cell>
          <cell r="Z66">
            <v>26982.877988495016</v>
          </cell>
          <cell r="AA66">
            <v>353127.66762131325</v>
          </cell>
        </row>
        <row r="67">
          <cell r="C67">
            <v>0.20526244672713886</v>
          </cell>
          <cell r="D67">
            <v>0.18846412644171059</v>
          </cell>
          <cell r="E67">
            <v>0.10274842197487699</v>
          </cell>
          <cell r="F67">
            <v>0.10329852790536204</v>
          </cell>
          <cell r="G67">
            <v>7.7764826856803984E-2</v>
          </cell>
          <cell r="H67">
            <v>7.6223979324599331E-2</v>
          </cell>
          <cell r="I67">
            <v>0.15840596277231894</v>
          </cell>
          <cell r="J67">
            <v>0.18124741213754547</v>
          </cell>
          <cell r="K67">
            <v>0.11408203309367693</v>
          </cell>
          <cell r="L67">
            <v>0.13493280243697317</v>
          </cell>
          <cell r="M67">
            <v>0.11950709642041718</v>
          </cell>
          <cell r="N67">
            <v>0.16894283027615392</v>
          </cell>
          <cell r="O67">
            <v>0.2483731609365547</v>
          </cell>
          <cell r="P67">
            <v>0.15707669272290339</v>
          </cell>
          <cell r="Q67">
            <v>0.17561487155992625</v>
          </cell>
          <cell r="R67">
            <v>0.12940962967988487</v>
          </cell>
          <cell r="S67">
            <v>0.11277494499199443</v>
          </cell>
          <cell r="T67">
            <v>0.10010815268567551</v>
          </cell>
          <cell r="U67">
            <v>0.13560832225421687</v>
          </cell>
          <cell r="V67">
            <v>0.24069601475547603</v>
          </cell>
          <cell r="W67">
            <v>0.16914001094094303</v>
          </cell>
          <cell r="X67">
            <v>0.3584232005318862</v>
          </cell>
          <cell r="Y67">
            <v>0.12219873753399174</v>
          </cell>
          <cell r="Z67">
            <v>0.33728597485618772</v>
          </cell>
          <cell r="AA67">
            <v>0.16269458943519666</v>
          </cell>
        </row>
        <row r="69">
          <cell r="B69" t="str">
            <v>EBITDA</v>
          </cell>
          <cell r="C69">
            <v>19374.160000000011</v>
          </cell>
          <cell r="D69">
            <v>-1783.780000000017</v>
          </cell>
          <cell r="E69">
            <v>37455.439999999893</v>
          </cell>
          <cell r="F69">
            <v>64483.119999999988</v>
          </cell>
          <cell r="G69">
            <v>88987.360000000015</v>
          </cell>
          <cell r="H69">
            <v>201202.3400000002</v>
          </cell>
          <cell r="I69">
            <v>-20978.819999999887</v>
          </cell>
          <cell r="J69">
            <v>36847.160000000389</v>
          </cell>
          <cell r="K69">
            <v>21736.989999999692</v>
          </cell>
          <cell r="L69">
            <v>-986.50000000009095</v>
          </cell>
          <cell r="M69">
            <v>9907.4100000000399</v>
          </cell>
          <cell r="N69">
            <v>78623.939999999959</v>
          </cell>
          <cell r="O69">
            <v>-49871.19000000001</v>
          </cell>
          <cell r="P69">
            <v>-19111.08999999996</v>
          </cell>
          <cell r="Q69">
            <v>4644.8499999999476</v>
          </cell>
          <cell r="R69">
            <v>44609.519999999975</v>
          </cell>
          <cell r="S69">
            <v>37083.110000000233</v>
          </cell>
          <cell r="T69">
            <v>83821.319999999832</v>
          </cell>
          <cell r="U69">
            <v>36395.470000000125</v>
          </cell>
          <cell r="V69">
            <v>-19467.680000000146</v>
          </cell>
          <cell r="W69">
            <v>-3400.5900000000838</v>
          </cell>
          <cell r="X69">
            <v>-51494.700000000521</v>
          </cell>
          <cell r="Y69">
            <v>50019.802564035745</v>
          </cell>
          <cell r="Z69">
            <v>-45572.448929457605</v>
          </cell>
          <cell r="AA69">
            <v>67656.373634577263</v>
          </cell>
        </row>
        <row r="70">
          <cell r="C70">
            <v>9.2504318646909958E-2</v>
          </cell>
          <cell r="D70">
            <v>-1.0439772902252635E-2</v>
          </cell>
          <cell r="E70">
            <v>0.16743684625016683</v>
          </cell>
          <cell r="F70">
            <v>0.22257479167672681</v>
          </cell>
          <cell r="G70">
            <v>0.29021304989731855</v>
          </cell>
          <cell r="H70">
            <v>0.63105870471375314</v>
          </cell>
          <cell r="I70">
            <v>-0.22358286001369548</v>
          </cell>
          <cell r="J70">
            <v>0.21252070073677601</v>
          </cell>
          <cell r="K70">
            <v>7.9685064771408784E-2</v>
          </cell>
          <cell r="L70">
            <v>-6.7560533964498102E-3</v>
          </cell>
          <cell r="M70">
            <v>4.249655263289303E-2</v>
          </cell>
          <cell r="N70">
            <v>0.28546589915454829</v>
          </cell>
          <cell r="O70">
            <v>-0.40120858487044508</v>
          </cell>
          <cell r="P70">
            <v>-0.10183294169051135</v>
          </cell>
          <cell r="Q70">
            <v>2.4744291848236934E-2</v>
          </cell>
          <cell r="R70">
            <v>0.1822104708388016</v>
          </cell>
          <cell r="S70">
            <v>0.14384513910148014</v>
          </cell>
          <cell r="T70">
            <v>0.27851001151634991</v>
          </cell>
          <cell r="U70">
            <v>0.22932491950575667</v>
          </cell>
          <cell r="V70">
            <v>-0.15121861228154995</v>
          </cell>
          <cell r="W70">
            <v>-1.8200597550400269E-2</v>
          </cell>
          <cell r="X70">
            <v>-0.62090177721584983</v>
          </cell>
          <cell r="Y70">
            <v>0.21747740245232933</v>
          </cell>
          <cell r="Z70">
            <v>-0.56965561161822009</v>
          </cell>
          <cell r="AA70">
            <v>3.1170953002062244E-2</v>
          </cell>
        </row>
        <row r="72">
          <cell r="A72" t="str">
            <v>Depreciation</v>
          </cell>
          <cell r="B72" t="str">
            <v>Depreciation</v>
          </cell>
          <cell r="C72">
            <v>2532.19</v>
          </cell>
          <cell r="D72">
            <v>2532.19</v>
          </cell>
          <cell r="E72">
            <v>2623.0999999999995</v>
          </cell>
          <cell r="F72">
            <v>2532.1900000000005</v>
          </cell>
          <cell r="G72">
            <v>2532.1900000000005</v>
          </cell>
          <cell r="H72">
            <v>2532.1899999999987</v>
          </cell>
          <cell r="I72">
            <v>2532.1900000000023</v>
          </cell>
          <cell r="J72">
            <v>2532.1899999999987</v>
          </cell>
          <cell r="K72">
            <v>2532.1899999999987</v>
          </cell>
          <cell r="L72">
            <v>2532.190000000006</v>
          </cell>
          <cell r="M72">
            <v>2640.3399999999965</v>
          </cell>
          <cell r="N72">
            <v>2672.5699999999961</v>
          </cell>
          <cell r="O72">
            <v>2831.28</v>
          </cell>
          <cell r="P72">
            <v>2831.28</v>
          </cell>
          <cell r="Q72">
            <v>2858.8900000000003</v>
          </cell>
          <cell r="R72">
            <v>2858.8899999999994</v>
          </cell>
          <cell r="S72">
            <v>2858.869999999999</v>
          </cell>
          <cell r="T72">
            <v>2867.2099999999991</v>
          </cell>
          <cell r="U72">
            <v>2922.7700000000004</v>
          </cell>
          <cell r="V72">
            <v>2856.1000000000022</v>
          </cell>
          <cell r="W72">
            <v>2856.1100000000042</v>
          </cell>
          <cell r="X72">
            <v>2856.1099999999933</v>
          </cell>
          <cell r="Y72">
            <v>3170</v>
          </cell>
          <cell r="Z72">
            <v>3170</v>
          </cell>
          <cell r="AA72">
            <v>34937.509999999995</v>
          </cell>
        </row>
        <row r="74">
          <cell r="B74" t="str">
            <v>EBIT</v>
          </cell>
          <cell r="C74">
            <v>16841.970000000012</v>
          </cell>
          <cell r="D74">
            <v>-4315.9700000000175</v>
          </cell>
          <cell r="E74">
            <v>34832.339999999895</v>
          </cell>
          <cell r="F74">
            <v>61950.929999999986</v>
          </cell>
          <cell r="G74">
            <v>86455.170000000013</v>
          </cell>
          <cell r="H74">
            <v>198670.1500000002</v>
          </cell>
          <cell r="I74">
            <v>-23511.009999999889</v>
          </cell>
          <cell r="J74">
            <v>34314.970000000394</v>
          </cell>
          <cell r="K74">
            <v>19204.799999999694</v>
          </cell>
          <cell r="L74">
            <v>-3518.6900000000969</v>
          </cell>
          <cell r="M74">
            <v>7267.0700000000434</v>
          </cell>
          <cell r="N74">
            <v>75951.369999999966</v>
          </cell>
          <cell r="O74">
            <v>-52702.470000000008</v>
          </cell>
          <cell r="P74">
            <v>-21942.369999999959</v>
          </cell>
          <cell r="Q74">
            <v>1785.9599999999473</v>
          </cell>
          <cell r="R74">
            <v>41750.629999999976</v>
          </cell>
          <cell r="S74">
            <v>34224.240000000238</v>
          </cell>
          <cell r="T74">
            <v>80954.109999999841</v>
          </cell>
          <cell r="U74">
            <v>33472.700000000128</v>
          </cell>
          <cell r="V74">
            <v>-22323.780000000148</v>
          </cell>
          <cell r="W74">
            <v>-6256.700000000088</v>
          </cell>
          <cell r="X74">
            <v>-54350.810000000514</v>
          </cell>
          <cell r="Y74">
            <v>46849.802564035745</v>
          </cell>
          <cell r="Z74">
            <v>-48742.448929457605</v>
          </cell>
          <cell r="AA74">
            <v>32718.863634577268</v>
          </cell>
        </row>
        <row r="75">
          <cell r="C75">
            <v>8.0414064894772125E-2</v>
          </cell>
          <cell r="D75">
            <v>-2.5259699432068451E-2</v>
          </cell>
          <cell r="E75">
            <v>0.15571081682963903</v>
          </cell>
          <cell r="F75">
            <v>0.21383449403393454</v>
          </cell>
          <cell r="G75">
            <v>0.28195485926418268</v>
          </cell>
          <cell r="H75">
            <v>0.62311664727302396</v>
          </cell>
          <cell r="I75">
            <v>-0.25056980600484668</v>
          </cell>
          <cell r="J75">
            <v>0.19791597154737173</v>
          </cell>
          <cell r="K75">
            <v>7.0402375486300031E-2</v>
          </cell>
          <cell r="L75">
            <v>-2.4097777522100808E-2</v>
          </cell>
          <cell r="M75">
            <v>3.1171156007666841E-2</v>
          </cell>
          <cell r="N75">
            <v>0.27576239665768199</v>
          </cell>
          <cell r="O75">
            <v>-0.42398594073807111</v>
          </cell>
          <cell r="P75">
            <v>-0.11691934289261503</v>
          </cell>
          <cell r="Q75">
            <v>9.5142610567136559E-3</v>
          </cell>
          <cell r="R75">
            <v>0.17053314965318156</v>
          </cell>
          <cell r="S75">
            <v>0.13275560122768679</v>
          </cell>
          <cell r="T75">
            <v>0.26898323849345079</v>
          </cell>
          <cell r="U75">
            <v>0.21090878159123497</v>
          </cell>
          <cell r="V75">
            <v>-0.17340386900126858</v>
          </cell>
          <cell r="W75">
            <v>-3.3487035688979899E-2</v>
          </cell>
          <cell r="X75">
            <v>-0.65533956935608828</v>
          </cell>
          <cell r="Y75">
            <v>0.20369479375667715</v>
          </cell>
          <cell r="Z75">
            <v>-0.60928061161822011</v>
          </cell>
          <cell r="AA75">
            <v>1.5074384065318283E-2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9">
          <cell r="B79" t="str">
            <v>Profit Before Tax</v>
          </cell>
          <cell r="C79">
            <v>16841.970000000012</v>
          </cell>
          <cell r="D79">
            <v>-4315.9700000000175</v>
          </cell>
          <cell r="E79">
            <v>34832.339999999895</v>
          </cell>
          <cell r="F79">
            <v>61950.929999999986</v>
          </cell>
          <cell r="G79">
            <v>86455.170000000013</v>
          </cell>
          <cell r="H79">
            <v>198670.1500000002</v>
          </cell>
          <cell r="I79">
            <v>-23511.009999999889</v>
          </cell>
          <cell r="J79">
            <v>34314.970000000394</v>
          </cell>
          <cell r="K79">
            <v>19204.799999999694</v>
          </cell>
          <cell r="L79">
            <v>-3518.6900000000969</v>
          </cell>
          <cell r="M79">
            <v>7267.0700000000434</v>
          </cell>
          <cell r="N79">
            <v>75951.369999999966</v>
          </cell>
          <cell r="O79">
            <v>-52702.470000000008</v>
          </cell>
          <cell r="P79">
            <v>-21942.369999999959</v>
          </cell>
          <cell r="Q79">
            <v>1785.9599999999473</v>
          </cell>
          <cell r="R79">
            <v>41750.629999999976</v>
          </cell>
          <cell r="S79">
            <v>34224.240000000238</v>
          </cell>
          <cell r="T79">
            <v>80954.109999999841</v>
          </cell>
          <cell r="U79">
            <v>33472.700000000128</v>
          </cell>
          <cell r="V79">
            <v>-22323.780000000148</v>
          </cell>
          <cell r="W79">
            <v>-6256.700000000088</v>
          </cell>
          <cell r="X79">
            <v>-54350.810000000514</v>
          </cell>
          <cell r="Y79">
            <v>46849.802564035745</v>
          </cell>
          <cell r="Z79">
            <v>-48742.448929457605</v>
          </cell>
          <cell r="AA79">
            <v>32718.863634577268</v>
          </cell>
        </row>
        <row r="80">
          <cell r="C80">
            <v>8.0414064894772125E-2</v>
          </cell>
          <cell r="D80">
            <v>-2.5259699432068451E-2</v>
          </cell>
          <cell r="E80">
            <v>0.15571081682963903</v>
          </cell>
          <cell r="F80">
            <v>0.21383449403393454</v>
          </cell>
          <cell r="G80">
            <v>0.28195485926418268</v>
          </cell>
          <cell r="H80">
            <v>0.62311664727302396</v>
          </cell>
          <cell r="I80">
            <v>-0.25056980600484668</v>
          </cell>
          <cell r="J80">
            <v>0.19791597154737173</v>
          </cell>
          <cell r="K80">
            <v>7.0402375486300031E-2</v>
          </cell>
          <cell r="L80">
            <v>-2.4097777522100808E-2</v>
          </cell>
          <cell r="M80">
            <v>3.1171156007666841E-2</v>
          </cell>
          <cell r="N80">
            <v>0.27576239665768199</v>
          </cell>
          <cell r="O80">
            <v>-0.42398594073807111</v>
          </cell>
          <cell r="P80">
            <v>-0.11691934289261503</v>
          </cell>
          <cell r="Q80">
            <v>9.5142610567136559E-3</v>
          </cell>
          <cell r="R80">
            <v>0.17053314965318156</v>
          </cell>
          <cell r="S80">
            <v>0.13275560122768679</v>
          </cell>
          <cell r="T80">
            <v>0.26898323849345079</v>
          </cell>
          <cell r="U80">
            <v>0.21090878159123497</v>
          </cell>
          <cell r="V80">
            <v>-0.17340386900126858</v>
          </cell>
          <cell r="W80">
            <v>-3.3487035688979899E-2</v>
          </cell>
          <cell r="X80">
            <v>-0.65533956935608828</v>
          </cell>
          <cell r="Y80">
            <v>0.20369479375667715</v>
          </cell>
          <cell r="Z80">
            <v>-0.60928061161822011</v>
          </cell>
          <cell r="AA80">
            <v>1.5074384065318283E-2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16841.970000000012</v>
          </cell>
          <cell r="D84">
            <v>-4315.9700000000175</v>
          </cell>
          <cell r="E84">
            <v>34832.339999999895</v>
          </cell>
          <cell r="F84">
            <v>61950.929999999986</v>
          </cell>
          <cell r="G84">
            <v>86455.170000000013</v>
          </cell>
          <cell r="H84">
            <v>198670.1500000002</v>
          </cell>
          <cell r="I84">
            <v>-23511.009999999889</v>
          </cell>
          <cell r="J84">
            <v>34314.970000000394</v>
          </cell>
          <cell r="K84">
            <v>19204.799999999694</v>
          </cell>
          <cell r="L84">
            <v>-3518.6900000000969</v>
          </cell>
          <cell r="M84">
            <v>7267.0700000000434</v>
          </cell>
          <cell r="N84">
            <v>75951.369999999966</v>
          </cell>
          <cell r="O84">
            <v>-52702.470000000008</v>
          </cell>
          <cell r="P84">
            <v>-21942.369999999959</v>
          </cell>
          <cell r="Q84">
            <v>1785.9599999999473</v>
          </cell>
          <cell r="R84">
            <v>41750.629999999976</v>
          </cell>
          <cell r="S84">
            <v>34224.240000000238</v>
          </cell>
          <cell r="T84">
            <v>80954.109999999841</v>
          </cell>
          <cell r="U84">
            <v>33472.700000000128</v>
          </cell>
          <cell r="V84">
            <v>-22323.780000000148</v>
          </cell>
          <cell r="W84">
            <v>-6256.700000000088</v>
          </cell>
          <cell r="X84">
            <v>-54350.810000000514</v>
          </cell>
          <cell r="Y84">
            <v>46849.802564035745</v>
          </cell>
          <cell r="Z84">
            <v>-48742.448929457605</v>
          </cell>
          <cell r="AA84">
            <v>32718.863634577268</v>
          </cell>
        </row>
        <row r="85">
          <cell r="C85">
            <v>8.0414064894772125E-2</v>
          </cell>
          <cell r="D85">
            <v>-2.5259699432068451E-2</v>
          </cell>
          <cell r="E85">
            <v>0.15571081682963903</v>
          </cell>
          <cell r="F85">
            <v>0.21383449403393454</v>
          </cell>
          <cell r="G85">
            <v>0.28195485926418268</v>
          </cell>
          <cell r="H85">
            <v>0.62311664727302396</v>
          </cell>
          <cell r="I85">
            <v>-0.25056980600484668</v>
          </cell>
          <cell r="J85">
            <v>0.19791597154737173</v>
          </cell>
          <cell r="K85">
            <v>7.0402375486300031E-2</v>
          </cell>
          <cell r="L85">
            <v>-2.4097777522100808E-2</v>
          </cell>
          <cell r="M85">
            <v>3.1171156007666841E-2</v>
          </cell>
          <cell r="N85">
            <v>0.27576239665768199</v>
          </cell>
          <cell r="O85">
            <v>-0.42398594073807111</v>
          </cell>
          <cell r="P85">
            <v>-0.11691934289261503</v>
          </cell>
          <cell r="Q85">
            <v>9.5142610567136559E-3</v>
          </cell>
          <cell r="R85">
            <v>0.17053314965318156</v>
          </cell>
          <cell r="S85">
            <v>0.13275560122768679</v>
          </cell>
          <cell r="T85">
            <v>0.26898323849345079</v>
          </cell>
          <cell r="U85">
            <v>0.21090878159123497</v>
          </cell>
          <cell r="V85">
            <v>-0.17340386900126858</v>
          </cell>
          <cell r="W85">
            <v>-3.3487035688979899E-2</v>
          </cell>
          <cell r="X85">
            <v>-0.65533956935608828</v>
          </cell>
          <cell r="Y85">
            <v>0.20369479375667715</v>
          </cell>
          <cell r="Z85">
            <v>-0.60928061161822011</v>
          </cell>
          <cell r="AA85">
            <v>1.5074384065318283E-2</v>
          </cell>
        </row>
      </sheetData>
      <sheetData sheetId="44" refreshError="1">
        <row r="9">
          <cell r="A9" t="str">
            <v>Sales - External</v>
          </cell>
          <cell r="B9" t="str">
            <v>External Sales</v>
          </cell>
          <cell r="C9">
            <v>15238.149999999998</v>
          </cell>
          <cell r="D9">
            <v>376963.02</v>
          </cell>
          <cell r="E9">
            <v>340196.03999999969</v>
          </cell>
          <cell r="F9">
            <v>395432.84000000055</v>
          </cell>
          <cell r="G9">
            <v>457270.08999999962</v>
          </cell>
          <cell r="H9">
            <v>348887.01</v>
          </cell>
          <cell r="I9">
            <v>251275.62999999989</v>
          </cell>
          <cell r="J9">
            <v>258335.41000000015</v>
          </cell>
          <cell r="K9">
            <v>350771.16999999993</v>
          </cell>
          <cell r="L9">
            <v>352024.93000000017</v>
          </cell>
          <cell r="M9">
            <v>501135.88999999966</v>
          </cell>
          <cell r="N9">
            <v>475426.98999999929</v>
          </cell>
          <cell r="O9">
            <v>316503.05</v>
          </cell>
          <cell r="P9">
            <v>202900.22000000003</v>
          </cell>
          <cell r="Q9">
            <v>184990.85999999987</v>
          </cell>
          <cell r="R9">
            <v>72912.390000000014</v>
          </cell>
          <cell r="S9">
            <v>179830</v>
          </cell>
          <cell r="T9">
            <v>94290.539999999921</v>
          </cell>
          <cell r="U9">
            <v>-1557.0400000000373</v>
          </cell>
          <cell r="V9">
            <v>1.0000000009313226E-2</v>
          </cell>
          <cell r="W9">
            <v>16828</v>
          </cell>
          <cell r="X9">
            <v>2.0000000018626451E-2</v>
          </cell>
          <cell r="Y9">
            <v>0</v>
          </cell>
          <cell r="Z9">
            <v>0</v>
          </cell>
          <cell r="AA9">
            <v>1066698.0499999998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-217.25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-217.25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15238.149999999998</v>
          </cell>
          <cell r="D25">
            <v>376745.77</v>
          </cell>
          <cell r="E25">
            <v>340196.03999999969</v>
          </cell>
          <cell r="F25">
            <v>395432.84000000055</v>
          </cell>
          <cell r="G25">
            <v>457270.08999999962</v>
          </cell>
          <cell r="H25">
            <v>348887.01</v>
          </cell>
          <cell r="I25">
            <v>251275.62999999989</v>
          </cell>
          <cell r="J25">
            <v>258335.41000000015</v>
          </cell>
          <cell r="K25">
            <v>350771.16999999993</v>
          </cell>
          <cell r="L25">
            <v>352024.93000000017</v>
          </cell>
          <cell r="M25">
            <v>501135.88999999966</v>
          </cell>
          <cell r="N25">
            <v>475426.98999999929</v>
          </cell>
          <cell r="O25">
            <v>316503.05</v>
          </cell>
          <cell r="P25">
            <v>202900.22000000003</v>
          </cell>
          <cell r="Q25">
            <v>184990.85999999987</v>
          </cell>
          <cell r="R25">
            <v>72912.390000000014</v>
          </cell>
          <cell r="S25">
            <v>179830</v>
          </cell>
          <cell r="T25">
            <v>94290.539999999921</v>
          </cell>
          <cell r="U25">
            <v>-1557.0400000000373</v>
          </cell>
          <cell r="V25">
            <v>1.0000000009313226E-2</v>
          </cell>
          <cell r="W25">
            <v>16828</v>
          </cell>
          <cell r="X25">
            <v>2.0000000018626451E-2</v>
          </cell>
          <cell r="Y25">
            <v>0</v>
          </cell>
          <cell r="Z25">
            <v>0</v>
          </cell>
          <cell r="AA25">
            <v>1066698.0499999998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24347.949999999997</v>
          </cell>
          <cell r="D27">
            <v>204084.84999999998</v>
          </cell>
          <cell r="E27">
            <v>178481.78000000003</v>
          </cell>
          <cell r="F27">
            <v>194372.26999999984</v>
          </cell>
          <cell r="G27">
            <v>245183.57000000007</v>
          </cell>
          <cell r="H27">
            <v>240301.40000000014</v>
          </cell>
          <cell r="I27">
            <v>105411.79000000004</v>
          </cell>
          <cell r="J27">
            <v>53759.489999999525</v>
          </cell>
          <cell r="K27">
            <v>113938.42000000062</v>
          </cell>
          <cell r="L27">
            <v>203965.10999999964</v>
          </cell>
          <cell r="M27">
            <v>268008.59000000055</v>
          </cell>
          <cell r="N27">
            <v>362115.26999999932</v>
          </cell>
          <cell r="O27">
            <v>123455.38</v>
          </cell>
          <cell r="P27">
            <v>87163.629999999946</v>
          </cell>
          <cell r="Q27">
            <v>62246.290000000095</v>
          </cell>
          <cell r="R27">
            <v>17867.239999999991</v>
          </cell>
          <cell r="S27">
            <v>65762.339999999967</v>
          </cell>
          <cell r="T27">
            <v>51024.510000000009</v>
          </cell>
          <cell r="U27">
            <v>-5983.6700000000419</v>
          </cell>
          <cell r="V27">
            <v>8414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409949.72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-9109.7999999999993</v>
          </cell>
          <cell r="D29">
            <v>172660.92000000004</v>
          </cell>
          <cell r="E29">
            <v>161714.25999999966</v>
          </cell>
          <cell r="F29">
            <v>201060.57000000071</v>
          </cell>
          <cell r="G29">
            <v>212086.51999999955</v>
          </cell>
          <cell r="H29">
            <v>108585.60999999987</v>
          </cell>
          <cell r="I29">
            <v>145863.83999999985</v>
          </cell>
          <cell r="J29">
            <v>204575.92000000062</v>
          </cell>
          <cell r="K29">
            <v>236832.7499999993</v>
          </cell>
          <cell r="L29">
            <v>148059.82000000053</v>
          </cell>
          <cell r="M29">
            <v>233127.29999999912</v>
          </cell>
          <cell r="N29">
            <v>113311.71999999997</v>
          </cell>
          <cell r="O29">
            <v>193047.66999999998</v>
          </cell>
          <cell r="P29">
            <v>115736.59000000008</v>
          </cell>
          <cell r="Q29">
            <v>122744.56999999977</v>
          </cell>
          <cell r="R29">
            <v>55045.150000000023</v>
          </cell>
          <cell r="S29">
            <v>114067.66000000003</v>
          </cell>
          <cell r="T29">
            <v>43266.029999999912</v>
          </cell>
          <cell r="U29">
            <v>4426.6300000000047</v>
          </cell>
          <cell r="V29">
            <v>-8413.9899999999907</v>
          </cell>
          <cell r="W29">
            <v>16828</v>
          </cell>
          <cell r="X29">
            <v>2.0000000018626451E-2</v>
          </cell>
          <cell r="Y29">
            <v>0</v>
          </cell>
          <cell r="Z29">
            <v>0</v>
          </cell>
          <cell r="AA29">
            <v>656748.32999999984</v>
          </cell>
        </row>
        <row r="30">
          <cell r="C30">
            <v>-0.59782847655391247</v>
          </cell>
          <cell r="D30">
            <v>0.45829557688199135</v>
          </cell>
          <cell r="E30">
            <v>0.47535609174051469</v>
          </cell>
          <cell r="F30">
            <v>0.50845693544319792</v>
          </cell>
          <cell r="G30">
            <v>0.46381017398273244</v>
          </cell>
          <cell r="H30">
            <v>0.31123431623321218</v>
          </cell>
          <cell r="I30">
            <v>0.58049338091401825</v>
          </cell>
          <cell r="J30">
            <v>0.79190042123919635</v>
          </cell>
          <cell r="K30">
            <v>0.67517735280239632</v>
          </cell>
          <cell r="L30">
            <v>0.42059470049465092</v>
          </cell>
          <cell r="M30">
            <v>0.46519777300324522</v>
          </cell>
          <cell r="N30">
            <v>0.23833674230400789</v>
          </cell>
          <cell r="O30">
            <v>0.60993936709298691</v>
          </cell>
          <cell r="P30">
            <v>0.57041135785855757</v>
          </cell>
          <cell r="Q30">
            <v>0.66351694348574763</v>
          </cell>
          <cell r="R30">
            <v>0.75494919313439068</v>
          </cell>
          <cell r="S30">
            <v>0.63430829116387721</v>
          </cell>
          <cell r="T30">
            <v>0.45885865114358182</v>
          </cell>
          <cell r="U30">
            <v>-2.8429777012792856</v>
          </cell>
          <cell r="Z30" t="e">
            <v>#DIV/0!</v>
          </cell>
          <cell r="AA30">
            <v>0.61568344481364712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8787.17</v>
          </cell>
          <cell r="D32">
            <v>61590.05</v>
          </cell>
          <cell r="E32">
            <v>48133.53</v>
          </cell>
          <cell r="F32">
            <v>51908.110000000015</v>
          </cell>
          <cell r="G32">
            <v>45730.03</v>
          </cell>
          <cell r="H32">
            <v>26609.979999999981</v>
          </cell>
          <cell r="I32">
            <v>50355.700000000012</v>
          </cell>
          <cell r="J32">
            <v>53280.759999999951</v>
          </cell>
          <cell r="K32">
            <v>50075.250000000116</v>
          </cell>
          <cell r="L32">
            <v>54006.729999999865</v>
          </cell>
          <cell r="M32">
            <v>60255.20000000007</v>
          </cell>
          <cell r="N32">
            <v>57073.540000000037</v>
          </cell>
          <cell r="O32">
            <v>67147.73</v>
          </cell>
          <cell r="P32">
            <v>40488.349999999991</v>
          </cell>
          <cell r="Q32">
            <v>17799.37000000001</v>
          </cell>
          <cell r="R32">
            <v>21518.590000000011</v>
          </cell>
          <cell r="S32">
            <v>21698.690000000002</v>
          </cell>
          <cell r="T32">
            <v>75886.919999999984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244539.65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8500</v>
          </cell>
          <cell r="E35">
            <v>8500</v>
          </cell>
          <cell r="F35">
            <v>8500</v>
          </cell>
          <cell r="G35">
            <v>8500</v>
          </cell>
          <cell r="H35">
            <v>8500</v>
          </cell>
          <cell r="I35">
            <v>8500</v>
          </cell>
          <cell r="J35">
            <v>8500</v>
          </cell>
          <cell r="K35">
            <v>8500</v>
          </cell>
          <cell r="L35">
            <v>8500</v>
          </cell>
          <cell r="M35">
            <v>8500</v>
          </cell>
          <cell r="N35">
            <v>8500</v>
          </cell>
          <cell r="O35">
            <v>8500</v>
          </cell>
          <cell r="P35">
            <v>8500</v>
          </cell>
          <cell r="Q35">
            <v>8500</v>
          </cell>
          <cell r="R35">
            <v>8500</v>
          </cell>
          <cell r="S35">
            <v>8680.2299999999959</v>
          </cell>
          <cell r="T35">
            <v>8680.2300000000032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51360.46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370.96</v>
          </cell>
          <cell r="E36">
            <v>38.54000000000002</v>
          </cell>
          <cell r="F36">
            <v>12.730000000000018</v>
          </cell>
          <cell r="G36">
            <v>3175.07</v>
          </cell>
          <cell r="H36">
            <v>331.06999999999971</v>
          </cell>
          <cell r="I36">
            <v>102.80000000000018</v>
          </cell>
          <cell r="J36">
            <v>584.76999999999953</v>
          </cell>
          <cell r="K36">
            <v>507.38000000000011</v>
          </cell>
          <cell r="L36">
            <v>821.60000000000036</v>
          </cell>
          <cell r="M36">
            <v>241.76000000000022</v>
          </cell>
          <cell r="N36">
            <v>69.229999999999563</v>
          </cell>
          <cell r="O36">
            <v>379.85</v>
          </cell>
          <cell r="P36">
            <v>244.12</v>
          </cell>
          <cell r="Q36">
            <v>514.87000000000012</v>
          </cell>
          <cell r="R36">
            <v>495.52999999999975</v>
          </cell>
          <cell r="S36">
            <v>912.34999999999991</v>
          </cell>
          <cell r="T36">
            <v>1402.5200000000004</v>
          </cell>
          <cell r="U36">
            <v>-403.11000000000013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3546.13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0</v>
          </cell>
          <cell r="D38">
            <v>360.46</v>
          </cell>
          <cell r="E38">
            <v>390.00000000000006</v>
          </cell>
          <cell r="F38">
            <v>-209.76999999999998</v>
          </cell>
          <cell r="G38">
            <v>180.2299999999999</v>
          </cell>
          <cell r="H38">
            <v>180.23000000000002</v>
          </cell>
          <cell r="I38">
            <v>180.23000000000013</v>
          </cell>
          <cell r="J38">
            <v>180.22999999999979</v>
          </cell>
          <cell r="K38">
            <v>180.23000000000002</v>
          </cell>
          <cell r="L38">
            <v>180.23000000000002</v>
          </cell>
          <cell r="M38">
            <v>180.23000000000002</v>
          </cell>
          <cell r="N38">
            <v>180.23000000000002</v>
          </cell>
          <cell r="O38">
            <v>552.63</v>
          </cell>
          <cell r="P38">
            <v>913.09</v>
          </cell>
          <cell r="Q38">
            <v>732.8599999999999</v>
          </cell>
          <cell r="R38">
            <v>732.86000000000013</v>
          </cell>
          <cell r="S38">
            <v>992.94</v>
          </cell>
          <cell r="T38">
            <v>775.79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4700.17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225</v>
          </cell>
          <cell r="E39">
            <v>-225</v>
          </cell>
          <cell r="F39">
            <v>25</v>
          </cell>
          <cell r="G39">
            <v>0</v>
          </cell>
          <cell r="H39">
            <v>0</v>
          </cell>
          <cell r="I39">
            <v>50</v>
          </cell>
          <cell r="J39">
            <v>25</v>
          </cell>
          <cell r="K39">
            <v>0</v>
          </cell>
          <cell r="L39">
            <v>310</v>
          </cell>
          <cell r="M39">
            <v>35</v>
          </cell>
          <cell r="N39">
            <v>30</v>
          </cell>
          <cell r="O39">
            <v>0</v>
          </cell>
          <cell r="P39">
            <v>0</v>
          </cell>
          <cell r="Q39">
            <v>0</v>
          </cell>
          <cell r="R39">
            <v>2000</v>
          </cell>
          <cell r="S39">
            <v>0</v>
          </cell>
          <cell r="T39">
            <v>3944.9799999999996</v>
          </cell>
          <cell r="U39">
            <v>815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6759.98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328.21000000000004</v>
          </cell>
          <cell r="E40">
            <v>1147.83</v>
          </cell>
          <cell r="F40">
            <v>1838.19</v>
          </cell>
          <cell r="G40">
            <v>1916.2000000000003</v>
          </cell>
          <cell r="H40">
            <v>4855.1099999999988</v>
          </cell>
          <cell r="I40">
            <v>1293.7400000000016</v>
          </cell>
          <cell r="J40">
            <v>3684.6999999999989</v>
          </cell>
          <cell r="K40">
            <v>2838.369999999999</v>
          </cell>
          <cell r="L40">
            <v>3622.6800000000003</v>
          </cell>
          <cell r="M40">
            <v>8237.3099999999977</v>
          </cell>
          <cell r="N40">
            <v>2013.75</v>
          </cell>
          <cell r="O40">
            <v>2807.8399999999997</v>
          </cell>
          <cell r="P40">
            <v>3912.93</v>
          </cell>
          <cell r="Q40">
            <v>493.28000000000156</v>
          </cell>
          <cell r="R40">
            <v>1051.4399999999987</v>
          </cell>
          <cell r="S40">
            <v>1913.9000000000015</v>
          </cell>
          <cell r="T40">
            <v>1990.1599999999999</v>
          </cell>
          <cell r="U40">
            <v>766.24999999999818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12935.8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469.09</v>
          </cell>
          <cell r="D41">
            <v>524.52</v>
          </cell>
          <cell r="E41">
            <v>1043.6300000000003</v>
          </cell>
          <cell r="F41">
            <v>2204.2199999999998</v>
          </cell>
          <cell r="G41">
            <v>1382.9899999999998</v>
          </cell>
          <cell r="H41">
            <v>1495.8599999999997</v>
          </cell>
          <cell r="I41">
            <v>1402.1000000000004</v>
          </cell>
          <cell r="J41">
            <v>1638.8400000000001</v>
          </cell>
          <cell r="K41">
            <v>1797.6099999999988</v>
          </cell>
          <cell r="L41">
            <v>3119.220000000003</v>
          </cell>
          <cell r="M41">
            <v>1634.2899999999972</v>
          </cell>
          <cell r="N41">
            <v>2701.09</v>
          </cell>
          <cell r="O41">
            <v>1252.74</v>
          </cell>
          <cell r="P41">
            <v>1283.03</v>
          </cell>
          <cell r="Q41">
            <v>1205.9099999999999</v>
          </cell>
          <cell r="R41">
            <v>1321.7100000000005</v>
          </cell>
          <cell r="S41">
            <v>486.32999999999902</v>
          </cell>
          <cell r="T41">
            <v>1135.6500000000005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6685.37</v>
          </cell>
        </row>
        <row r="42">
          <cell r="B42" t="str">
            <v>Total Manufacturing Costs</v>
          </cell>
          <cell r="C42">
            <v>9256.26</v>
          </cell>
          <cell r="D42">
            <v>71899.200000000026</v>
          </cell>
          <cell r="E42">
            <v>59028.53</v>
          </cell>
          <cell r="F42">
            <v>64278.480000000025</v>
          </cell>
          <cell r="G42">
            <v>60884.52</v>
          </cell>
          <cell r="H42">
            <v>41972.249999999985</v>
          </cell>
          <cell r="I42">
            <v>61884.570000000014</v>
          </cell>
          <cell r="J42">
            <v>67894.299999999945</v>
          </cell>
          <cell r="K42">
            <v>63898.840000000113</v>
          </cell>
          <cell r="L42">
            <v>70560.459999999875</v>
          </cell>
          <cell r="M42">
            <v>79083.790000000052</v>
          </cell>
          <cell r="N42">
            <v>70567.840000000026</v>
          </cell>
          <cell r="O42">
            <v>80640.790000000008</v>
          </cell>
          <cell r="P42">
            <v>55341.51999999999</v>
          </cell>
          <cell r="Q42">
            <v>29246.290000000012</v>
          </cell>
          <cell r="R42">
            <v>35620.130000000012</v>
          </cell>
          <cell r="S42">
            <v>34684.44</v>
          </cell>
          <cell r="T42">
            <v>93816.249999999985</v>
          </cell>
          <cell r="U42">
            <v>1178.1399999999981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330527.55999999994</v>
          </cell>
        </row>
        <row r="43">
          <cell r="C43">
            <v>0.6074398795129331</v>
          </cell>
          <cell r="D43">
            <v>0.19084275319136304</v>
          </cell>
          <cell r="E43">
            <v>0.17351327781475662</v>
          </cell>
          <cell r="F43">
            <v>0.16255220481940735</v>
          </cell>
          <cell r="G43">
            <v>0.13314782954642856</v>
          </cell>
          <cell r="H43">
            <v>0.12030327526381675</v>
          </cell>
          <cell r="I43">
            <v>0.24628162309253804</v>
          </cell>
          <cell r="J43">
            <v>0.26281453247156439</v>
          </cell>
          <cell r="K43">
            <v>0.18216673850362367</v>
          </cell>
          <cell r="L43">
            <v>0.20044165622019963</v>
          </cell>
          <cell r="M43">
            <v>0.15780907250526421</v>
          </cell>
          <cell r="N43">
            <v>0.14843044565055116</v>
          </cell>
          <cell r="O43">
            <v>0.25478677061721844</v>
          </cell>
          <cell r="P43">
            <v>0.27275239031283444</v>
          </cell>
          <cell r="Q43">
            <v>0.15809586484434979</v>
          </cell>
          <cell r="R43">
            <v>0.4885332931755495</v>
          </cell>
          <cell r="S43">
            <v>0.19287349163098483</v>
          </cell>
          <cell r="T43">
            <v>0.994969908964357</v>
          </cell>
          <cell r="U43">
            <v>-0.75665365051634503</v>
          </cell>
          <cell r="Z43" t="e">
            <v>#DIV/0!</v>
          </cell>
          <cell r="AA43">
            <v>0.30986047082395995</v>
          </cell>
        </row>
        <row r="44">
          <cell r="B44" t="str">
            <v>Contribution margin</v>
          </cell>
          <cell r="C44">
            <v>-18366.059999999998</v>
          </cell>
          <cell r="D44">
            <v>100761.72000000002</v>
          </cell>
          <cell r="E44">
            <v>102685.72999999966</v>
          </cell>
          <cell r="F44">
            <v>136782.09000000067</v>
          </cell>
          <cell r="G44">
            <v>151201.99999999956</v>
          </cell>
          <cell r="H44">
            <v>66613.359999999884</v>
          </cell>
          <cell r="I44">
            <v>83979.269999999844</v>
          </cell>
          <cell r="J44">
            <v>136681.62000000069</v>
          </cell>
          <cell r="K44">
            <v>172933.90999999919</v>
          </cell>
          <cell r="L44">
            <v>77499.360000000655</v>
          </cell>
          <cell r="M44">
            <v>154043.50999999908</v>
          </cell>
          <cell r="N44">
            <v>42743.879999999946</v>
          </cell>
          <cell r="O44">
            <v>112406.87999999998</v>
          </cell>
          <cell r="P44">
            <v>60395.070000000094</v>
          </cell>
          <cell r="Q44">
            <v>93498.279999999766</v>
          </cell>
          <cell r="R44">
            <v>19425.020000000011</v>
          </cell>
          <cell r="S44">
            <v>79383.22000000003</v>
          </cell>
          <cell r="T44">
            <v>-50550.220000000074</v>
          </cell>
          <cell r="U44">
            <v>3248.4900000000066</v>
          </cell>
          <cell r="V44">
            <v>-8413.9899999999907</v>
          </cell>
          <cell r="W44">
            <v>16828</v>
          </cell>
          <cell r="X44">
            <v>2.0000000018626451E-2</v>
          </cell>
          <cell r="Y44">
            <v>0</v>
          </cell>
          <cell r="Z44">
            <v>0</v>
          </cell>
          <cell r="AA44">
            <v>326220.7699999999</v>
          </cell>
        </row>
        <row r="45">
          <cell r="C45">
            <v>-1.2052683560668453</v>
          </cell>
          <cell r="D45">
            <v>0.26745282369062834</v>
          </cell>
          <cell r="E45">
            <v>0.30184281392575807</v>
          </cell>
          <cell r="F45">
            <v>0.34590473062379057</v>
          </cell>
          <cell r="G45">
            <v>0.33066234443630393</v>
          </cell>
          <cell r="H45">
            <v>0.19093104096939545</v>
          </cell>
          <cell r="I45">
            <v>0.33421175782148027</v>
          </cell>
          <cell r="J45">
            <v>0.52908588876763207</v>
          </cell>
          <cell r="K45">
            <v>0.49301061429877269</v>
          </cell>
          <cell r="L45">
            <v>0.22015304427445129</v>
          </cell>
          <cell r="M45">
            <v>0.30738870049798106</v>
          </cell>
          <cell r="N45">
            <v>8.9906296653456744E-2</v>
          </cell>
          <cell r="O45">
            <v>0.35515259647576847</v>
          </cell>
          <cell r="P45">
            <v>0.29765896754572313</v>
          </cell>
          <cell r="Q45">
            <v>0.50542107864139796</v>
          </cell>
          <cell r="R45">
            <v>0.26641589995884113</v>
          </cell>
          <cell r="S45">
            <v>0.44143479953289233</v>
          </cell>
          <cell r="T45">
            <v>-0.53611125782077518</v>
          </cell>
          <cell r="U45">
            <v>-2.0863240507629404</v>
          </cell>
          <cell r="Z45" t="e">
            <v>#DIV/0!</v>
          </cell>
          <cell r="AA45">
            <v>0.30582297398968711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0</v>
          </cell>
          <cell r="D47">
            <v>20982.14</v>
          </cell>
          <cell r="E47">
            <v>1538.5</v>
          </cell>
          <cell r="F47">
            <v>25948.660000000003</v>
          </cell>
          <cell r="G47">
            <v>29529.5</v>
          </cell>
          <cell r="H47">
            <v>21879.360000000001</v>
          </cell>
          <cell r="I47">
            <v>16992.169999999998</v>
          </cell>
          <cell r="J47">
            <v>24711.599999999991</v>
          </cell>
          <cell r="K47">
            <v>18968.010000000009</v>
          </cell>
          <cell r="L47">
            <v>12025.559999999998</v>
          </cell>
          <cell r="M47">
            <v>14660.23000000001</v>
          </cell>
          <cell r="N47">
            <v>20044.959999999992</v>
          </cell>
          <cell r="O47">
            <v>24756.51</v>
          </cell>
          <cell r="P47">
            <v>27859.070000000003</v>
          </cell>
          <cell r="Q47">
            <v>9583.4000000000015</v>
          </cell>
          <cell r="R47">
            <v>6883.3400000000038</v>
          </cell>
          <cell r="S47">
            <v>6833.3399999999965</v>
          </cell>
          <cell r="T47">
            <v>4941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80856.66</v>
          </cell>
        </row>
        <row r="48">
          <cell r="A48" t="str">
            <v>Installation Labour</v>
          </cell>
          <cell r="B48" t="str">
            <v>Installation Labour</v>
          </cell>
          <cell r="C48">
            <v>4350</v>
          </cell>
          <cell r="D48">
            <v>29100.800000000003</v>
          </cell>
          <cell r="E48">
            <v>22728.679999999993</v>
          </cell>
          <cell r="F48">
            <v>42479.740000000005</v>
          </cell>
          <cell r="G48">
            <v>37393.279999999999</v>
          </cell>
          <cell r="H48">
            <v>28021.01999999999</v>
          </cell>
          <cell r="I48">
            <v>24878.78</v>
          </cell>
          <cell r="J48">
            <v>18707.340000000026</v>
          </cell>
          <cell r="K48">
            <v>19163.630000000005</v>
          </cell>
          <cell r="L48">
            <v>7967.5</v>
          </cell>
          <cell r="M48">
            <v>51744.409999999974</v>
          </cell>
          <cell r="N48">
            <v>57898.760000000009</v>
          </cell>
          <cell r="O48">
            <v>22450.83</v>
          </cell>
          <cell r="P48">
            <v>31901.82</v>
          </cell>
          <cell r="Q48">
            <v>15355.950000000004</v>
          </cell>
          <cell r="R48">
            <v>10453.839999999997</v>
          </cell>
          <cell r="S48">
            <v>8595.9799999999959</v>
          </cell>
          <cell r="T48">
            <v>6279.6800000000076</v>
          </cell>
          <cell r="U48">
            <v>7249.4100000000035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102287.51000000001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477.27</v>
          </cell>
          <cell r="D50">
            <v>12840.9</v>
          </cell>
          <cell r="E50">
            <v>12030.6</v>
          </cell>
          <cell r="F50">
            <v>7739.369999999999</v>
          </cell>
          <cell r="G50">
            <v>7604.8399999999965</v>
          </cell>
          <cell r="H50">
            <v>6211.4800000000032</v>
          </cell>
          <cell r="I50">
            <v>7100.5199999999968</v>
          </cell>
          <cell r="J50">
            <v>6505.1399999999994</v>
          </cell>
          <cell r="K50">
            <v>4943.9000000000015</v>
          </cell>
          <cell r="L50">
            <v>8263.7700000000114</v>
          </cell>
          <cell r="M50">
            <v>22518.259999999995</v>
          </cell>
          <cell r="N50">
            <v>30846.92</v>
          </cell>
          <cell r="O50">
            <v>11758.68</v>
          </cell>
          <cell r="P50">
            <v>15210.259999999998</v>
          </cell>
          <cell r="Q50">
            <v>8559.6799999999967</v>
          </cell>
          <cell r="R50">
            <v>12058.730000000003</v>
          </cell>
          <cell r="S50">
            <v>4769.1899999999951</v>
          </cell>
          <cell r="T50">
            <v>606.5</v>
          </cell>
          <cell r="U50">
            <v>395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53358.039999999994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90.91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0.01</v>
          </cell>
          <cell r="T51">
            <v>1446.1999999999998</v>
          </cell>
          <cell r="U51">
            <v>0.8100000000001728</v>
          </cell>
          <cell r="V51">
            <v>0.13999999999987267</v>
          </cell>
          <cell r="W51">
            <v>-0.74000000000000909</v>
          </cell>
          <cell r="X51">
            <v>0</v>
          </cell>
          <cell r="Y51">
            <v>0</v>
          </cell>
          <cell r="Z51">
            <v>0</v>
          </cell>
          <cell r="AA51">
            <v>1446.4199999999998</v>
          </cell>
        </row>
        <row r="52">
          <cell r="A52" t="str">
            <v>Sales Motor</v>
          </cell>
          <cell r="B52" t="str">
            <v>Motor Vehicle Expenses</v>
          </cell>
          <cell r="C52">
            <v>550</v>
          </cell>
          <cell r="D52">
            <v>7077.57</v>
          </cell>
          <cell r="E52">
            <v>7843.07</v>
          </cell>
          <cell r="F52">
            <v>6808.32</v>
          </cell>
          <cell r="G52">
            <v>9089.14</v>
          </cell>
          <cell r="H52">
            <v>4283.93</v>
          </cell>
          <cell r="I52">
            <v>17185.139999999992</v>
          </cell>
          <cell r="J52">
            <v>9351.640000000014</v>
          </cell>
          <cell r="K52">
            <v>8374.9799999999886</v>
          </cell>
          <cell r="L52">
            <v>11950.820000000007</v>
          </cell>
          <cell r="M52">
            <v>8129.6900000000169</v>
          </cell>
          <cell r="N52">
            <v>7586.6799999999785</v>
          </cell>
          <cell r="O52">
            <v>8796.69</v>
          </cell>
          <cell r="P52">
            <v>14449.92</v>
          </cell>
          <cell r="Q52">
            <v>2740.7699999999968</v>
          </cell>
          <cell r="R52">
            <v>3274.0599999999977</v>
          </cell>
          <cell r="S52">
            <v>2251.7500000000073</v>
          </cell>
          <cell r="T52">
            <v>3071.6999999999971</v>
          </cell>
          <cell r="U52">
            <v>-991.61000000000058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33593.279999999999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0</v>
          </cell>
          <cell r="D54">
            <v>1638.21</v>
          </cell>
          <cell r="E54">
            <v>1016.7399999999998</v>
          </cell>
          <cell r="F54">
            <v>1430.1000000000004</v>
          </cell>
          <cell r="G54">
            <v>1212.4399999999996</v>
          </cell>
          <cell r="H54">
            <v>72.039999999999964</v>
          </cell>
          <cell r="I54">
            <v>2654.8100000000004</v>
          </cell>
          <cell r="J54">
            <v>1511.1299999999992</v>
          </cell>
          <cell r="K54">
            <v>1760.7700000000004</v>
          </cell>
          <cell r="L54">
            <v>1108.0699999999997</v>
          </cell>
          <cell r="M54">
            <v>0</v>
          </cell>
          <cell r="N54">
            <v>2376.8500000000004</v>
          </cell>
          <cell r="O54">
            <v>1022.91</v>
          </cell>
          <cell r="P54">
            <v>1077.0500000000002</v>
          </cell>
          <cell r="Q54">
            <v>0</v>
          </cell>
          <cell r="R54">
            <v>1315.42</v>
          </cell>
          <cell r="S54">
            <v>353.67000000000007</v>
          </cell>
          <cell r="T54">
            <v>358.14999999999964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4127.2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394.11</v>
          </cell>
          <cell r="E55">
            <v>125.61000000000001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73.049999999999955</v>
          </cell>
          <cell r="K55">
            <v>103</v>
          </cell>
          <cell r="L55">
            <v>0</v>
          </cell>
          <cell r="M55">
            <v>184.80999999999995</v>
          </cell>
          <cell r="N55">
            <v>0</v>
          </cell>
          <cell r="O55">
            <v>536.66</v>
          </cell>
          <cell r="P55">
            <v>300</v>
          </cell>
          <cell r="Q55">
            <v>511.0100000000001</v>
          </cell>
          <cell r="R55">
            <v>518.13999999999987</v>
          </cell>
          <cell r="S55">
            <v>59.070000000000164</v>
          </cell>
          <cell r="T55">
            <v>114.06999999999971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2038.9499999999998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0</v>
          </cell>
          <cell r="D58">
            <v>73.66</v>
          </cell>
          <cell r="E58">
            <v>79.25</v>
          </cell>
          <cell r="F58">
            <v>4.7299999999999898</v>
          </cell>
          <cell r="G58">
            <v>20.910000000000025</v>
          </cell>
          <cell r="H58">
            <v>11.829999999999984</v>
          </cell>
          <cell r="I58">
            <v>0</v>
          </cell>
          <cell r="J58">
            <v>15.949999999999989</v>
          </cell>
          <cell r="K58">
            <v>16.550000000000011</v>
          </cell>
          <cell r="L58">
            <v>0</v>
          </cell>
          <cell r="M58">
            <v>69.069999999999993</v>
          </cell>
          <cell r="N58">
            <v>354.53000000000003</v>
          </cell>
          <cell r="O58">
            <v>0</v>
          </cell>
          <cell r="P58">
            <v>40.130000000000003</v>
          </cell>
          <cell r="Q58">
            <v>585.17999999999995</v>
          </cell>
          <cell r="R58">
            <v>125.99000000000001</v>
          </cell>
          <cell r="S58">
            <v>15.090000000000032</v>
          </cell>
          <cell r="T58">
            <v>2354.5499999999997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3120.9399999999996</v>
          </cell>
        </row>
        <row r="59">
          <cell r="B59" t="str">
            <v>Total Selling Expenses</v>
          </cell>
          <cell r="C59">
            <v>5377.27</v>
          </cell>
          <cell r="D59">
            <v>72107.390000000014</v>
          </cell>
          <cell r="E59">
            <v>45362.44999999999</v>
          </cell>
          <cell r="F59">
            <v>84410.92</v>
          </cell>
          <cell r="G59">
            <v>84850.11</v>
          </cell>
          <cell r="H59">
            <v>60479.659999999996</v>
          </cell>
          <cell r="I59">
            <v>68811.419999999984</v>
          </cell>
          <cell r="J59">
            <v>60875.850000000028</v>
          </cell>
          <cell r="K59">
            <v>53330.840000000011</v>
          </cell>
          <cell r="L59">
            <v>41315.720000000016</v>
          </cell>
          <cell r="M59">
            <v>97306.47</v>
          </cell>
          <cell r="N59">
            <v>119199.60999999999</v>
          </cell>
          <cell r="O59">
            <v>69322.28</v>
          </cell>
          <cell r="P59">
            <v>90838.25</v>
          </cell>
          <cell r="Q59">
            <v>37335.99</v>
          </cell>
          <cell r="R59">
            <v>34629.519999999997</v>
          </cell>
          <cell r="S59">
            <v>22878.099999999995</v>
          </cell>
          <cell r="T59">
            <v>19171.850000000002</v>
          </cell>
          <cell r="U59">
            <v>6653.6100000000033</v>
          </cell>
          <cell r="V59">
            <v>0.13999999999987267</v>
          </cell>
          <cell r="W59">
            <v>-0.74000000000000909</v>
          </cell>
          <cell r="X59">
            <v>0</v>
          </cell>
          <cell r="Y59">
            <v>0</v>
          </cell>
          <cell r="Z59">
            <v>0</v>
          </cell>
          <cell r="AA59">
            <v>280829.00000000006</v>
          </cell>
        </row>
        <row r="60">
          <cell r="C60">
            <v>0.35288207558004098</v>
          </cell>
          <cell r="D60">
            <v>0.19139535395447177</v>
          </cell>
          <cell r="E60">
            <v>0.13334208710953846</v>
          </cell>
          <cell r="F60">
            <v>0.21346461765795649</v>
          </cell>
          <cell r="G60">
            <v>0.18555797078265074</v>
          </cell>
          <cell r="H60">
            <v>0.17335027750101673</v>
          </cell>
          <cell r="I60">
            <v>0.27384836324955197</v>
          </cell>
          <cell r="J60">
            <v>0.23564655731864242</v>
          </cell>
          <cell r="K60">
            <v>0.15203883489056419</v>
          </cell>
          <cell r="L60">
            <v>0.117365892239507</v>
          </cell>
          <cell r="M60">
            <v>0.1941718243329171</v>
          </cell>
          <cell r="N60">
            <v>0.25072116751301848</v>
          </cell>
          <cell r="O60">
            <v>0.21902563024274174</v>
          </cell>
          <cell r="P60">
            <v>0.44769912028680886</v>
          </cell>
          <cell r="Q60">
            <v>0.20182613346410749</v>
          </cell>
          <cell r="R60">
            <v>0.4749469877478984</v>
          </cell>
          <cell r="S60">
            <v>0.12722070844686645</v>
          </cell>
          <cell r="T60">
            <v>0.20332739636447111</v>
          </cell>
          <cell r="U60">
            <v>-4.2732428197090915</v>
          </cell>
          <cell r="Z60" t="e">
            <v>#DIV/0!</v>
          </cell>
          <cell r="AA60">
            <v>0.26326944161939747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12823.51</v>
          </cell>
          <cell r="D62">
            <v>51073.12999999999</v>
          </cell>
          <cell r="E62">
            <v>80045.5</v>
          </cell>
          <cell r="F62">
            <v>49390.73000000004</v>
          </cell>
          <cell r="G62">
            <v>59358.229999999952</v>
          </cell>
          <cell r="H62">
            <v>51566.239999999991</v>
          </cell>
          <cell r="I62">
            <v>59558.70000000007</v>
          </cell>
          <cell r="J62">
            <v>54428.009999999893</v>
          </cell>
          <cell r="K62">
            <v>60195.960000000196</v>
          </cell>
          <cell r="L62">
            <v>61123.279999999912</v>
          </cell>
          <cell r="M62">
            <v>54199.130000000005</v>
          </cell>
          <cell r="N62">
            <v>53641.130000000005</v>
          </cell>
          <cell r="O62">
            <v>60063.000000000015</v>
          </cell>
          <cell r="P62">
            <v>46165.56</v>
          </cell>
          <cell r="Q62">
            <v>21721.510000000024</v>
          </cell>
          <cell r="R62">
            <v>19571.539999999979</v>
          </cell>
          <cell r="S62">
            <v>19798.680000000022</v>
          </cell>
          <cell r="T62">
            <v>13892.119999999995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181212.41000000003</v>
          </cell>
        </row>
        <row r="63">
          <cell r="A63" t="str">
            <v>Admin Telephone</v>
          </cell>
          <cell r="B63" t="str">
            <v>Telephone</v>
          </cell>
          <cell r="C63">
            <v>329</v>
          </cell>
          <cell r="D63">
            <v>645</v>
          </cell>
          <cell r="E63">
            <v>3823.33</v>
          </cell>
          <cell r="F63">
            <v>1799.1099999999997</v>
          </cell>
          <cell r="G63">
            <v>2100.1899999999996</v>
          </cell>
          <cell r="H63">
            <v>1964.08</v>
          </cell>
          <cell r="I63">
            <v>1184.83</v>
          </cell>
          <cell r="J63">
            <v>2256.0400000000009</v>
          </cell>
          <cell r="K63">
            <v>1794.3799999999992</v>
          </cell>
          <cell r="L63">
            <v>1668.4000000000015</v>
          </cell>
          <cell r="M63">
            <v>1661.6299999999974</v>
          </cell>
          <cell r="N63">
            <v>1887.6800000000003</v>
          </cell>
          <cell r="O63">
            <v>1462.27</v>
          </cell>
          <cell r="P63">
            <v>1716.3899999999999</v>
          </cell>
          <cell r="Q63">
            <v>1352.9000000000005</v>
          </cell>
          <cell r="R63">
            <v>938.29</v>
          </cell>
          <cell r="S63">
            <v>525.63000000000011</v>
          </cell>
          <cell r="T63">
            <v>818.19999999999982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6813.68</v>
          </cell>
        </row>
        <row r="64">
          <cell r="A64" t="str">
            <v>Admin Other</v>
          </cell>
          <cell r="B64" t="str">
            <v>Other Admin Expenses</v>
          </cell>
          <cell r="C64">
            <v>1087.96</v>
          </cell>
          <cell r="D64">
            <v>10185.299999999999</v>
          </cell>
          <cell r="E64">
            <v>5719.2800000000025</v>
          </cell>
          <cell r="F64">
            <v>5812.4800000000032</v>
          </cell>
          <cell r="G64">
            <v>3556.0999999999949</v>
          </cell>
          <cell r="H64">
            <v>8107.2900000000045</v>
          </cell>
          <cell r="I64">
            <v>4761.6299999999974</v>
          </cell>
          <cell r="J64">
            <v>5264.6500000000015</v>
          </cell>
          <cell r="K64">
            <v>5348.2700000000041</v>
          </cell>
          <cell r="L64">
            <v>7374.8799999999901</v>
          </cell>
          <cell r="M64">
            <v>6938.5099999999948</v>
          </cell>
          <cell r="N64">
            <v>4424.6000000000058</v>
          </cell>
          <cell r="O64">
            <v>4161.4799999999996</v>
          </cell>
          <cell r="P64">
            <v>3462.12</v>
          </cell>
          <cell r="Q64">
            <v>4096.9400000000014</v>
          </cell>
          <cell r="R64">
            <v>2023.7999999999993</v>
          </cell>
          <cell r="S64">
            <v>1767.6500000000015</v>
          </cell>
          <cell r="T64">
            <v>1978.3999999999978</v>
          </cell>
          <cell r="U64">
            <v>908.31000000000131</v>
          </cell>
          <cell r="V64">
            <v>0</v>
          </cell>
          <cell r="W64">
            <v>-17.200000000000728</v>
          </cell>
          <cell r="X64">
            <v>17.200000000000728</v>
          </cell>
          <cell r="Y64">
            <v>0</v>
          </cell>
          <cell r="Z64">
            <v>0</v>
          </cell>
          <cell r="AA64">
            <v>18398.7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-1992.1</v>
          </cell>
          <cell r="E65">
            <v>-2193.5499999999997</v>
          </cell>
          <cell r="F65">
            <v>-905.19000000000051</v>
          </cell>
          <cell r="G65">
            <v>-1718.92</v>
          </cell>
          <cell r="H65">
            <v>-1398.92</v>
          </cell>
          <cell r="I65">
            <v>-853.73999999999978</v>
          </cell>
          <cell r="J65">
            <v>-1211.2800000000007</v>
          </cell>
          <cell r="K65">
            <v>-918</v>
          </cell>
          <cell r="L65">
            <v>-1266.9099999999999</v>
          </cell>
          <cell r="M65">
            <v>-2050.4599999999991</v>
          </cell>
          <cell r="N65">
            <v>-2345.380000000001</v>
          </cell>
          <cell r="O65">
            <v>-1881.82</v>
          </cell>
          <cell r="P65">
            <v>-1013.0000000000002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-2894.82</v>
          </cell>
        </row>
        <row r="66">
          <cell r="B66" t="str">
            <v>Total Administrative expenses</v>
          </cell>
          <cell r="C66">
            <v>14240.470000000001</v>
          </cell>
          <cell r="D66">
            <v>59911.329999999994</v>
          </cell>
          <cell r="E66">
            <v>87394.559999999998</v>
          </cell>
          <cell r="F66">
            <v>56097.130000000041</v>
          </cell>
          <cell r="G66">
            <v>63295.599999999948</v>
          </cell>
          <cell r="H66">
            <v>60238.69</v>
          </cell>
          <cell r="I66">
            <v>64651.420000000071</v>
          </cell>
          <cell r="J66">
            <v>60737.419999999896</v>
          </cell>
          <cell r="K66">
            <v>66420.61000000019</v>
          </cell>
          <cell r="L66">
            <v>68899.649999999907</v>
          </cell>
          <cell r="M66">
            <v>60748.81</v>
          </cell>
          <cell r="N66">
            <v>57608.030000000013</v>
          </cell>
          <cell r="O66">
            <v>63804.930000000015</v>
          </cell>
          <cell r="P66">
            <v>50331.07</v>
          </cell>
          <cell r="Q66">
            <v>27171.350000000028</v>
          </cell>
          <cell r="R66">
            <v>22533.629999999979</v>
          </cell>
          <cell r="S66">
            <v>22091.960000000025</v>
          </cell>
          <cell r="T66">
            <v>16688.719999999994</v>
          </cell>
          <cell r="U66">
            <v>908.31000000000131</v>
          </cell>
          <cell r="V66">
            <v>0</v>
          </cell>
          <cell r="W66">
            <v>-17.200000000000728</v>
          </cell>
          <cell r="X66">
            <v>17.200000000000728</v>
          </cell>
          <cell r="Y66">
            <v>0</v>
          </cell>
          <cell r="Z66">
            <v>0</v>
          </cell>
          <cell r="AA66">
            <v>203529.97000000003</v>
          </cell>
        </row>
        <row r="67">
          <cell r="C67">
            <v>0.93452748529184992</v>
          </cell>
          <cell r="D67">
            <v>0.15902323203257196</v>
          </cell>
          <cell r="E67">
            <v>0.2568947010670673</v>
          </cell>
          <cell r="F67">
            <v>0.14186259795721559</v>
          </cell>
          <cell r="G67">
            <v>0.13842059951920319</v>
          </cell>
          <cell r="H67">
            <v>0.17265959543750281</v>
          </cell>
          <cell r="I67">
            <v>0.25729283814749604</v>
          </cell>
          <cell r="J67">
            <v>0.23511070356169858</v>
          </cell>
          <cell r="K67">
            <v>0.18935595533692293</v>
          </cell>
          <cell r="L67">
            <v>0.19572378013113978</v>
          </cell>
          <cell r="M67">
            <v>0.12122222976286938</v>
          </cell>
          <cell r="N67">
            <v>0.121171139232125</v>
          </cell>
          <cell r="O67">
            <v>0.20159341276490075</v>
          </cell>
          <cell r="P67">
            <v>0.24805823276091071</v>
          </cell>
          <cell r="Q67">
            <v>0.1468794187993939</v>
          </cell>
          <cell r="R67">
            <v>0.3090507662689424</v>
          </cell>
          <cell r="S67">
            <v>0.12284913529444488</v>
          </cell>
          <cell r="T67">
            <v>0.17699251695875332</v>
          </cell>
          <cell r="U67">
            <v>-0.58335688228945926</v>
          </cell>
          <cell r="Z67" t="e">
            <v>#DIV/0!</v>
          </cell>
          <cell r="AA67">
            <v>0.1908037330714161</v>
          </cell>
        </row>
        <row r="69">
          <cell r="B69" t="str">
            <v>EBITDA</v>
          </cell>
          <cell r="C69">
            <v>-37983.800000000003</v>
          </cell>
          <cell r="D69">
            <v>-31256.999999999993</v>
          </cell>
          <cell r="E69">
            <v>-30071.280000000326</v>
          </cell>
          <cell r="F69">
            <v>-3725.9599999993734</v>
          </cell>
          <cell r="G69">
            <v>3056.2899999996152</v>
          </cell>
          <cell r="H69">
            <v>-54104.990000000114</v>
          </cell>
          <cell r="I69">
            <v>-49483.570000000211</v>
          </cell>
          <cell r="J69">
            <v>15068.350000000763</v>
          </cell>
          <cell r="K69">
            <v>53182.459999998988</v>
          </cell>
          <cell r="L69">
            <v>-32716.009999999267</v>
          </cell>
          <cell r="M69">
            <v>-4011.7700000009208</v>
          </cell>
          <cell r="N69">
            <v>-134063.76000000007</v>
          </cell>
          <cell r="O69">
            <v>-20720.330000000038</v>
          </cell>
          <cell r="P69">
            <v>-80774.249999999913</v>
          </cell>
          <cell r="Q69">
            <v>28990.93999999974</v>
          </cell>
          <cell r="R69">
            <v>-37738.129999999961</v>
          </cell>
          <cell r="S69">
            <v>34413.160000000018</v>
          </cell>
          <cell r="T69">
            <v>-86410.790000000066</v>
          </cell>
          <cell r="U69">
            <v>-4313.4299999999985</v>
          </cell>
          <cell r="V69">
            <v>-8414.1299999999901</v>
          </cell>
          <cell r="W69">
            <v>16845.940000000002</v>
          </cell>
          <cell r="X69">
            <v>-17.179999999982101</v>
          </cell>
          <cell r="Y69">
            <v>0</v>
          </cell>
          <cell r="Z69">
            <v>0</v>
          </cell>
          <cell r="AA69">
            <v>-158138.20000000019</v>
          </cell>
        </row>
        <row r="70">
          <cell r="C70">
            <v>-2.4926779169387365</v>
          </cell>
          <cell r="D70">
            <v>-8.2965762296415405E-2</v>
          </cell>
          <cell r="E70">
            <v>-8.8393974250847704E-2</v>
          </cell>
          <cell r="F70">
            <v>-9.4224849913815151E-3</v>
          </cell>
          <cell r="G70">
            <v>6.6837741344499876E-3</v>
          </cell>
          <cell r="H70">
            <v>-0.15507883196912409</v>
          </cell>
          <cell r="I70">
            <v>-0.19692944357556771</v>
          </cell>
          <cell r="J70">
            <v>5.8328627887290999E-2</v>
          </cell>
          <cell r="K70">
            <v>0.15161582407128557</v>
          </cell>
          <cell r="L70">
            <v>-9.2936628096195489E-2</v>
          </cell>
          <cell r="M70">
            <v>-8.0053535978054247E-3</v>
          </cell>
          <cell r="N70">
            <v>-0.28198601009168678</v>
          </cell>
          <cell r="O70">
            <v>-6.5466446531873987E-2</v>
          </cell>
          <cell r="P70">
            <v>-0.3980983855019965</v>
          </cell>
          <cell r="Q70">
            <v>0.15671552637789651</v>
          </cell>
          <cell r="R70">
            <v>-0.51758185405799961</v>
          </cell>
          <cell r="S70">
            <v>0.19136495579158103</v>
          </cell>
          <cell r="T70">
            <v>-0.91643117114399963</v>
          </cell>
          <cell r="U70">
            <v>2.7702756512356106</v>
          </cell>
          <cell r="Z70" t="e">
            <v>#DIV/0!</v>
          </cell>
          <cell r="AA70">
            <v>-0.14825020070112643</v>
          </cell>
        </row>
        <row r="72">
          <cell r="A72" t="str">
            <v>Depreciation</v>
          </cell>
          <cell r="B72" t="str">
            <v>Depreciation</v>
          </cell>
          <cell r="C72">
            <v>0</v>
          </cell>
          <cell r="D72">
            <v>9383.9100000000017</v>
          </cell>
          <cell r="E72">
            <v>9556.6500000000033</v>
          </cell>
          <cell r="F72">
            <v>9550.8699999999953</v>
          </cell>
          <cell r="G72">
            <v>18459.900000000001</v>
          </cell>
          <cell r="H72">
            <v>11737.829999999994</v>
          </cell>
          <cell r="I72">
            <v>11737.829999999994</v>
          </cell>
          <cell r="J72">
            <v>12332.310000000012</v>
          </cell>
          <cell r="K72">
            <v>12035.070000000007</v>
          </cell>
          <cell r="L72">
            <v>12035.069999999992</v>
          </cell>
          <cell r="M72">
            <v>19148.350000000006</v>
          </cell>
          <cell r="N72">
            <v>19148.350000000006</v>
          </cell>
          <cell r="O72">
            <v>10082.679999999997</v>
          </cell>
          <cell r="P72">
            <v>10522.670000000002</v>
          </cell>
          <cell r="Q72">
            <v>5375.7200000000012</v>
          </cell>
          <cell r="R72">
            <v>5375.7199999999975</v>
          </cell>
          <cell r="S72">
            <v>5409.1200000000063</v>
          </cell>
          <cell r="T72">
            <v>7407.5</v>
          </cell>
          <cell r="U72">
            <v>258.95999999999185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44432.369999999995</v>
          </cell>
        </row>
        <row r="74">
          <cell r="B74" t="str">
            <v>EBIT</v>
          </cell>
          <cell r="C74">
            <v>-37983.800000000003</v>
          </cell>
          <cell r="D74">
            <v>-40640.909999999996</v>
          </cell>
          <cell r="E74">
            <v>-39627.930000000328</v>
          </cell>
          <cell r="F74">
            <v>-13276.829999999369</v>
          </cell>
          <cell r="G74">
            <v>-15403.610000000386</v>
          </cell>
          <cell r="H74">
            <v>-65842.820000000109</v>
          </cell>
          <cell r="I74">
            <v>-61221.400000000205</v>
          </cell>
          <cell r="J74">
            <v>2736.0400000007503</v>
          </cell>
          <cell r="K74">
            <v>41147.389999998981</v>
          </cell>
          <cell r="L74">
            <v>-44751.07999999926</v>
          </cell>
          <cell r="M74">
            <v>-23160.120000000927</v>
          </cell>
          <cell r="N74">
            <v>-153212.11000000007</v>
          </cell>
          <cell r="O74">
            <v>-30803.010000000035</v>
          </cell>
          <cell r="P74">
            <v>-91296.919999999911</v>
          </cell>
          <cell r="Q74">
            <v>23615.219999999739</v>
          </cell>
          <cell r="R74">
            <v>-43113.849999999962</v>
          </cell>
          <cell r="S74">
            <v>29004.040000000012</v>
          </cell>
          <cell r="T74">
            <v>-93818.290000000066</v>
          </cell>
          <cell r="U74">
            <v>-4572.3899999999903</v>
          </cell>
          <cell r="V74">
            <v>-8414.1299999999901</v>
          </cell>
          <cell r="W74">
            <v>16845.940000000002</v>
          </cell>
          <cell r="X74">
            <v>-17.179999999982101</v>
          </cell>
          <cell r="Y74">
            <v>0</v>
          </cell>
          <cell r="Z74">
            <v>0</v>
          </cell>
          <cell r="AA74">
            <v>-202570.57000000018</v>
          </cell>
        </row>
        <row r="75">
          <cell r="C75">
            <v>-2.4926779169387365</v>
          </cell>
          <cell r="D75">
            <v>-0.1078735668352693</v>
          </cell>
          <cell r="E75">
            <v>-0.11648557108425002</v>
          </cell>
          <cell r="F75">
            <v>-3.3575435970364401E-2</v>
          </cell>
          <cell r="G75">
            <v>-3.3686021318386251E-2</v>
          </cell>
          <cell r="H75">
            <v>-0.18872247493536692</v>
          </cell>
          <cell r="I75">
            <v>-0.24364240973149776</v>
          </cell>
          <cell r="J75">
            <v>1.0591037442372877E-2</v>
          </cell>
          <cell r="K75">
            <v>0.11730550717722608</v>
          </cell>
          <cell r="L75">
            <v>-0.12712474653428449</v>
          </cell>
          <cell r="M75">
            <v>-4.6215249121352976E-2</v>
          </cell>
          <cell r="N75">
            <v>-0.32226212062550402</v>
          </cell>
          <cell r="O75">
            <v>-9.7322948388649133E-2</v>
          </cell>
          <cell r="P75">
            <v>-0.44995968954592508</v>
          </cell>
          <cell r="Q75">
            <v>0.12765614474141995</v>
          </cell>
          <cell r="R75">
            <v>-0.5913103383389291</v>
          </cell>
          <cell r="S75">
            <v>0.16128588110993722</v>
          </cell>
          <cell r="T75">
            <v>-0.99499154422066249</v>
          </cell>
          <cell r="U75">
            <v>2.9365912243743777</v>
          </cell>
          <cell r="Z75" t="e">
            <v>#DIV/0!</v>
          </cell>
          <cell r="AA75">
            <v>-0.18990432203377536</v>
          </cell>
        </row>
        <row r="77">
          <cell r="A77" t="str">
            <v>Interest</v>
          </cell>
          <cell r="B77" t="str">
            <v>Interest expense</v>
          </cell>
          <cell r="C77">
            <v>0</v>
          </cell>
          <cell r="D77">
            <v>0</v>
          </cell>
          <cell r="E77">
            <v>-95.55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-1194.19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-1347.63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-1347.63</v>
          </cell>
        </row>
        <row r="79">
          <cell r="B79" t="str">
            <v>Profit Before Tax</v>
          </cell>
          <cell r="C79">
            <v>-37983.800000000003</v>
          </cell>
          <cell r="D79">
            <v>-40640.909999999996</v>
          </cell>
          <cell r="E79">
            <v>-39532.380000000325</v>
          </cell>
          <cell r="F79">
            <v>-13276.829999999369</v>
          </cell>
          <cell r="G79">
            <v>-15403.610000000386</v>
          </cell>
          <cell r="H79">
            <v>-65842.820000000109</v>
          </cell>
          <cell r="I79">
            <v>-61221.400000000205</v>
          </cell>
          <cell r="J79">
            <v>2736.0400000007503</v>
          </cell>
          <cell r="K79">
            <v>42341.579999998983</v>
          </cell>
          <cell r="L79">
            <v>-44751.07999999926</v>
          </cell>
          <cell r="M79">
            <v>-23160.120000000927</v>
          </cell>
          <cell r="N79">
            <v>-153212.11000000007</v>
          </cell>
          <cell r="O79">
            <v>-30803.010000000035</v>
          </cell>
          <cell r="P79">
            <v>-91296.919999999911</v>
          </cell>
          <cell r="Q79">
            <v>24962.84999999974</v>
          </cell>
          <cell r="R79">
            <v>-43113.849999999962</v>
          </cell>
          <cell r="S79">
            <v>29004.040000000012</v>
          </cell>
          <cell r="T79">
            <v>-93818.290000000066</v>
          </cell>
          <cell r="U79">
            <v>-4572.3899999999903</v>
          </cell>
          <cell r="V79">
            <v>-8414.1299999999901</v>
          </cell>
          <cell r="W79">
            <v>16845.940000000002</v>
          </cell>
          <cell r="X79">
            <v>-17.179999999982101</v>
          </cell>
          <cell r="Y79">
            <v>0</v>
          </cell>
          <cell r="Z79">
            <v>0</v>
          </cell>
          <cell r="AA79">
            <v>-201222.94000000018</v>
          </cell>
        </row>
        <row r="80">
          <cell r="C80">
            <v>-2.4926779169387365</v>
          </cell>
          <cell r="D80">
            <v>-0.1078735668352693</v>
          </cell>
          <cell r="E80">
            <v>-0.11620470361736239</v>
          </cell>
          <cell r="F80">
            <v>-3.3575435970364401E-2</v>
          </cell>
          <cell r="G80">
            <v>-3.3686021318386251E-2</v>
          </cell>
          <cell r="H80">
            <v>-0.18872247493536692</v>
          </cell>
          <cell r="I80">
            <v>-0.24364240973149776</v>
          </cell>
          <cell r="J80">
            <v>1.0591037442372877E-2</v>
          </cell>
          <cell r="K80">
            <v>0.12070997739067037</v>
          </cell>
          <cell r="L80">
            <v>-0.12712474653428449</v>
          </cell>
          <cell r="M80">
            <v>-4.6215249121352976E-2</v>
          </cell>
          <cell r="N80">
            <v>-0.32226212062550402</v>
          </cell>
          <cell r="O80">
            <v>-9.7322948388649133E-2</v>
          </cell>
          <cell r="P80">
            <v>-0.44995968954592508</v>
          </cell>
          <cell r="Q80">
            <v>0.13494099113869604</v>
          </cell>
          <cell r="R80">
            <v>-0.5913103383389291</v>
          </cell>
          <cell r="S80">
            <v>0.16128588110993722</v>
          </cell>
          <cell r="T80">
            <v>-0.99499154422066249</v>
          </cell>
          <cell r="U80">
            <v>2.9365912243743777</v>
          </cell>
          <cell r="Z80" t="e">
            <v>#DIV/0!</v>
          </cell>
          <cell r="AA80">
            <v>-0.18864095607937056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-37983.800000000003</v>
          </cell>
          <cell r="D84">
            <v>-40640.909999999996</v>
          </cell>
          <cell r="E84">
            <v>-39532.380000000325</v>
          </cell>
          <cell r="F84">
            <v>-13276.829999999369</v>
          </cell>
          <cell r="G84">
            <v>-15403.610000000386</v>
          </cell>
          <cell r="H84">
            <v>-65842.820000000109</v>
          </cell>
          <cell r="I84">
            <v>-61221.400000000205</v>
          </cell>
          <cell r="J84">
            <v>2736.0400000007503</v>
          </cell>
          <cell r="K84">
            <v>42341.579999998983</v>
          </cell>
          <cell r="L84">
            <v>-44751.07999999926</v>
          </cell>
          <cell r="M84">
            <v>-23160.120000000927</v>
          </cell>
          <cell r="N84">
            <v>-153212.11000000007</v>
          </cell>
          <cell r="O84">
            <v>-30803.010000000035</v>
          </cell>
          <cell r="P84">
            <v>-91296.919999999911</v>
          </cell>
          <cell r="Q84">
            <v>24962.84999999974</v>
          </cell>
          <cell r="R84">
            <v>-43113.849999999962</v>
          </cell>
          <cell r="S84">
            <v>29004.040000000012</v>
          </cell>
          <cell r="T84">
            <v>-93818.290000000066</v>
          </cell>
          <cell r="U84">
            <v>-4572.3899999999903</v>
          </cell>
          <cell r="V84">
            <v>-8414.1299999999901</v>
          </cell>
          <cell r="W84">
            <v>16845.940000000002</v>
          </cell>
          <cell r="X84">
            <v>-17.179999999982101</v>
          </cell>
          <cell r="Y84">
            <v>0</v>
          </cell>
          <cell r="Z84">
            <v>0</v>
          </cell>
          <cell r="AA84">
            <v>-201222.94000000018</v>
          </cell>
        </row>
        <row r="85">
          <cell r="C85">
            <v>-2.4926779169387365</v>
          </cell>
          <cell r="D85">
            <v>-0.1078735668352693</v>
          </cell>
          <cell r="E85">
            <v>-0.11620470361736239</v>
          </cell>
          <cell r="F85">
            <v>-3.3575435970364401E-2</v>
          </cell>
          <cell r="G85">
            <v>-3.3686021318386251E-2</v>
          </cell>
          <cell r="H85">
            <v>-0.18872247493536692</v>
          </cell>
          <cell r="I85">
            <v>-0.24364240973149776</v>
          </cell>
          <cell r="J85">
            <v>1.0591037442372877E-2</v>
          </cell>
          <cell r="K85">
            <v>0.12070997739067037</v>
          </cell>
          <cell r="L85">
            <v>-0.12712474653428449</v>
          </cell>
          <cell r="M85">
            <v>-4.6215249121352976E-2</v>
          </cell>
          <cell r="N85">
            <v>-0.32226212062550402</v>
          </cell>
          <cell r="O85">
            <v>-9.7322948388649133E-2</v>
          </cell>
          <cell r="P85">
            <v>-0.44995968954592508</v>
          </cell>
          <cell r="Q85">
            <v>0.13494099113869604</v>
          </cell>
          <cell r="R85">
            <v>-0.5913103383389291</v>
          </cell>
          <cell r="S85">
            <v>0.16128588110993722</v>
          </cell>
          <cell r="T85">
            <v>-0.99499154422066249</v>
          </cell>
          <cell r="U85">
            <v>2.9365912243743777</v>
          </cell>
          <cell r="Z85" t="e">
            <v>#DIV/0!</v>
          </cell>
          <cell r="AA85">
            <v>-0.18864095607937056</v>
          </cell>
        </row>
      </sheetData>
      <sheetData sheetId="45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Sales</v>
          </cell>
          <cell r="B25" t="str">
            <v>Total Sales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0</v>
          </cell>
          <cell r="D32">
            <v>197.92</v>
          </cell>
          <cell r="E32">
            <v>1011.7500000000001</v>
          </cell>
          <cell r="F32">
            <v>492.80999999999995</v>
          </cell>
          <cell r="G32">
            <v>205.87000000000012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884.6099999999999</v>
          </cell>
          <cell r="M32">
            <v>0</v>
          </cell>
          <cell r="N32">
            <v>0</v>
          </cell>
          <cell r="O32">
            <v>0</v>
          </cell>
          <cell r="P32">
            <v>579.57000000000005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579.57000000000005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3066.67</v>
          </cell>
          <cell r="V35">
            <v>0</v>
          </cell>
          <cell r="W35">
            <v>-3066.67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370.64</v>
          </cell>
          <cell r="J36">
            <v>0</v>
          </cell>
          <cell r="K36">
            <v>0</v>
          </cell>
          <cell r="L36">
            <v>-370.64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639.36</v>
          </cell>
          <cell r="D38">
            <v>639.36</v>
          </cell>
          <cell r="E38">
            <v>1097.1099999999999</v>
          </cell>
          <cell r="F38">
            <v>639.35999999999967</v>
          </cell>
          <cell r="G38">
            <v>639.36000000000058</v>
          </cell>
          <cell r="H38">
            <v>639.35999999999967</v>
          </cell>
          <cell r="I38">
            <v>639.36000000000058</v>
          </cell>
          <cell r="J38">
            <v>639.35999999999967</v>
          </cell>
          <cell r="K38">
            <v>639.35999999999967</v>
          </cell>
          <cell r="L38">
            <v>639.36000000000058</v>
          </cell>
          <cell r="M38">
            <v>639.35999999999967</v>
          </cell>
          <cell r="N38">
            <v>639.35999999999967</v>
          </cell>
          <cell r="O38">
            <v>329.79999999999995</v>
          </cell>
          <cell r="P38">
            <v>329.79999999999995</v>
          </cell>
          <cell r="Q38">
            <v>329.80000000000018</v>
          </cell>
          <cell r="R38">
            <v>480.1899999999996</v>
          </cell>
          <cell r="S38">
            <v>711.54000000000042</v>
          </cell>
          <cell r="T38">
            <v>482.10999999999967</v>
          </cell>
          <cell r="U38">
            <v>482.11000000000013</v>
          </cell>
          <cell r="V38">
            <v>482.11000000000013</v>
          </cell>
          <cell r="W38">
            <v>482.10999999999967</v>
          </cell>
          <cell r="X38">
            <v>482.11000000000058</v>
          </cell>
          <cell r="Y38">
            <v>482</v>
          </cell>
          <cell r="Z38">
            <v>482</v>
          </cell>
          <cell r="AA38">
            <v>5555.68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22.67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22.67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430.51</v>
          </cell>
          <cell r="D41">
            <v>168</v>
          </cell>
          <cell r="E41">
            <v>990</v>
          </cell>
          <cell r="F41">
            <v>1684.3000000000004</v>
          </cell>
          <cell r="G41">
            <v>168.14999999999964</v>
          </cell>
          <cell r="H41">
            <v>168.15000000000009</v>
          </cell>
          <cell r="I41">
            <v>1121.1500000000001</v>
          </cell>
          <cell r="J41">
            <v>3088.3500000000004</v>
          </cell>
          <cell r="K41">
            <v>3632.3999999999978</v>
          </cell>
          <cell r="L41">
            <v>4291.16</v>
          </cell>
          <cell r="M41">
            <v>2965.5</v>
          </cell>
          <cell r="N41">
            <v>116.42000000000189</v>
          </cell>
          <cell r="O41">
            <v>176.23</v>
          </cell>
          <cell r="P41">
            <v>4538.2300000000005</v>
          </cell>
          <cell r="Q41">
            <v>-954.42000000000007</v>
          </cell>
          <cell r="R41">
            <v>-9887.2099999999991</v>
          </cell>
          <cell r="S41">
            <v>7481</v>
          </cell>
          <cell r="T41">
            <v>7838.1</v>
          </cell>
          <cell r="U41">
            <v>3500</v>
          </cell>
          <cell r="V41">
            <v>5166.25</v>
          </cell>
          <cell r="W41">
            <v>8774.7999999999993</v>
          </cell>
          <cell r="X41">
            <v>3565.2200000000012</v>
          </cell>
          <cell r="Y41">
            <v>3565</v>
          </cell>
          <cell r="Z41">
            <v>3565</v>
          </cell>
          <cell r="AA41">
            <v>37328.199999999997</v>
          </cell>
        </row>
        <row r="42">
          <cell r="B42" t="str">
            <v>Total Manufacturing Costs</v>
          </cell>
          <cell r="C42">
            <v>1069.8699999999999</v>
          </cell>
          <cell r="D42">
            <v>1005.28</v>
          </cell>
          <cell r="E42">
            <v>3098.86</v>
          </cell>
          <cell r="F42">
            <v>2816.4700000000003</v>
          </cell>
          <cell r="G42">
            <v>1013.3800000000003</v>
          </cell>
          <cell r="H42">
            <v>807.50999999999976</v>
          </cell>
          <cell r="I42">
            <v>2131.1500000000005</v>
          </cell>
          <cell r="J42">
            <v>3727.71</v>
          </cell>
          <cell r="K42">
            <v>4271.7599999999975</v>
          </cell>
          <cell r="L42">
            <v>5444.49</v>
          </cell>
          <cell r="M42">
            <v>3604.8599999999997</v>
          </cell>
          <cell r="N42">
            <v>755.78000000000156</v>
          </cell>
          <cell r="O42">
            <v>506.03</v>
          </cell>
          <cell r="P42">
            <v>5447.6</v>
          </cell>
          <cell r="Q42">
            <v>-624.61999999999989</v>
          </cell>
          <cell r="R42">
            <v>-9407.02</v>
          </cell>
          <cell r="S42">
            <v>8192.5400000000009</v>
          </cell>
          <cell r="T42">
            <v>8320.2099999999991</v>
          </cell>
          <cell r="U42">
            <v>7071.4500000000007</v>
          </cell>
          <cell r="V42">
            <v>5648.3600000000006</v>
          </cell>
          <cell r="W42">
            <v>6190.2399999999989</v>
          </cell>
          <cell r="X42">
            <v>4047.3300000000017</v>
          </cell>
          <cell r="Y42">
            <v>4047</v>
          </cell>
          <cell r="Z42">
            <v>4047</v>
          </cell>
          <cell r="AA42">
            <v>43486.119999999995</v>
          </cell>
        </row>
        <row r="44">
          <cell r="B44" t="str">
            <v>Contribution margin</v>
          </cell>
          <cell r="C44">
            <v>-1069.8699999999999</v>
          </cell>
          <cell r="D44">
            <v>-1005.28</v>
          </cell>
          <cell r="E44">
            <v>-3098.86</v>
          </cell>
          <cell r="F44">
            <v>-2816.4700000000003</v>
          </cell>
          <cell r="G44">
            <v>-1013.3800000000003</v>
          </cell>
          <cell r="H44">
            <v>-807.50999999999976</v>
          </cell>
          <cell r="I44">
            <v>-2131.1500000000005</v>
          </cell>
          <cell r="J44">
            <v>-3727.71</v>
          </cell>
          <cell r="K44">
            <v>-4271.7599999999975</v>
          </cell>
          <cell r="L44">
            <v>-5444.49</v>
          </cell>
          <cell r="M44">
            <v>-3604.8599999999997</v>
          </cell>
          <cell r="N44">
            <v>-755.78000000000156</v>
          </cell>
          <cell r="O44">
            <v>-506.03</v>
          </cell>
          <cell r="P44">
            <v>-5447.6</v>
          </cell>
          <cell r="Q44">
            <v>624.61999999999989</v>
          </cell>
          <cell r="R44">
            <v>9407.02</v>
          </cell>
          <cell r="S44">
            <v>-8192.5400000000009</v>
          </cell>
          <cell r="T44">
            <v>-8320.2099999999991</v>
          </cell>
          <cell r="U44">
            <v>-7071.4500000000007</v>
          </cell>
          <cell r="V44">
            <v>-5648.3600000000006</v>
          </cell>
          <cell r="W44">
            <v>-6190.2399999999989</v>
          </cell>
          <cell r="X44">
            <v>-4047.3300000000017</v>
          </cell>
          <cell r="Y44">
            <v>-4047</v>
          </cell>
          <cell r="Z44">
            <v>-4047</v>
          </cell>
          <cell r="AA44">
            <v>-43486.119999999995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800</v>
          </cell>
          <cell r="D47">
            <v>1100</v>
          </cell>
          <cell r="E47">
            <v>375</v>
          </cell>
          <cell r="F47">
            <v>455</v>
          </cell>
          <cell r="G47">
            <v>200</v>
          </cell>
          <cell r="H47">
            <v>350</v>
          </cell>
          <cell r="I47">
            <v>0</v>
          </cell>
          <cell r="J47">
            <v>125</v>
          </cell>
          <cell r="K47">
            <v>150</v>
          </cell>
          <cell r="L47">
            <v>0</v>
          </cell>
          <cell r="M47">
            <v>75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325</v>
          </cell>
          <cell r="T47">
            <v>100</v>
          </cell>
          <cell r="U47">
            <v>0</v>
          </cell>
          <cell r="V47">
            <v>100</v>
          </cell>
          <cell r="W47">
            <v>250</v>
          </cell>
          <cell r="X47">
            <v>0</v>
          </cell>
          <cell r="Y47">
            <v>0</v>
          </cell>
          <cell r="Z47">
            <v>0</v>
          </cell>
          <cell r="AA47">
            <v>775</v>
          </cell>
        </row>
        <row r="48">
          <cell r="A48" t="str">
            <v>Installation Labour</v>
          </cell>
          <cell r="B48" t="str">
            <v>Installation Labour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0</v>
          </cell>
          <cell r="D50">
            <v>234.61</v>
          </cell>
          <cell r="E50">
            <v>928.46999999999991</v>
          </cell>
          <cell r="F50">
            <v>2476.11</v>
          </cell>
          <cell r="G50">
            <v>368.25</v>
          </cell>
          <cell r="H50">
            <v>497.65000000000009</v>
          </cell>
          <cell r="I50">
            <v>368.25</v>
          </cell>
          <cell r="J50">
            <v>368.25</v>
          </cell>
          <cell r="K50">
            <v>368.25</v>
          </cell>
          <cell r="L50">
            <v>-3487.91</v>
          </cell>
          <cell r="M50">
            <v>368.25</v>
          </cell>
          <cell r="N50">
            <v>368.25</v>
          </cell>
          <cell r="O50">
            <v>2013</v>
          </cell>
          <cell r="P50">
            <v>0</v>
          </cell>
          <cell r="Q50">
            <v>2013</v>
          </cell>
          <cell r="R50">
            <v>174</v>
          </cell>
          <cell r="S50">
            <v>2452.1000000000004</v>
          </cell>
          <cell r="T50">
            <v>3038.33</v>
          </cell>
          <cell r="U50">
            <v>1333.33</v>
          </cell>
          <cell r="V50">
            <v>2311.66</v>
          </cell>
          <cell r="W50">
            <v>3460.6600000000017</v>
          </cell>
          <cell r="X50">
            <v>1615.6599999999962</v>
          </cell>
          <cell r="Y50">
            <v>2000</v>
          </cell>
          <cell r="Z50">
            <v>2000</v>
          </cell>
          <cell r="AA50">
            <v>22411.739999999998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Sales Motor</v>
          </cell>
          <cell r="B52" t="str">
            <v>Motor Vehicle Expenses</v>
          </cell>
          <cell r="C52">
            <v>1522.9299999999998</v>
          </cell>
          <cell r="D52">
            <v>1732.4700000000003</v>
          </cell>
          <cell r="E52">
            <v>5382.0000000000018</v>
          </cell>
          <cell r="F52">
            <v>760.14999999999964</v>
          </cell>
          <cell r="G52">
            <v>5261.409999999998</v>
          </cell>
          <cell r="H52">
            <v>2183.9300000000003</v>
          </cell>
          <cell r="I52">
            <v>2188.5500000000029</v>
          </cell>
          <cell r="J52">
            <v>2328.7499999999964</v>
          </cell>
          <cell r="K52">
            <v>4303.0200000000041</v>
          </cell>
          <cell r="L52">
            <v>5079.0699999999961</v>
          </cell>
          <cell r="M52">
            <v>2266.8000000000029</v>
          </cell>
          <cell r="N52">
            <v>1531.5699999999997</v>
          </cell>
          <cell r="O52">
            <v>2961.93</v>
          </cell>
          <cell r="P52">
            <v>2116.2900000000004</v>
          </cell>
          <cell r="Q52">
            <v>564.69000000000051</v>
          </cell>
          <cell r="R52">
            <v>1462.1899999999987</v>
          </cell>
          <cell r="S52">
            <v>1667.38</v>
          </cell>
          <cell r="T52">
            <v>1527.260000000002</v>
          </cell>
          <cell r="U52">
            <v>1324.489999999998</v>
          </cell>
          <cell r="V52">
            <v>1646.8100000000013</v>
          </cell>
          <cell r="W52">
            <v>2487.6299999999992</v>
          </cell>
          <cell r="X52">
            <v>2578.17</v>
          </cell>
          <cell r="Y52">
            <v>1716.6666666666667</v>
          </cell>
          <cell r="Z52">
            <v>1716.6666666666667</v>
          </cell>
          <cell r="AA52">
            <v>21770.173333333336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250</v>
          </cell>
          <cell r="D54">
            <v>263.64</v>
          </cell>
          <cell r="E54">
            <v>198.73000000000002</v>
          </cell>
          <cell r="F54">
            <v>399.7700000000001</v>
          </cell>
          <cell r="G54">
            <v>159.84999999999991</v>
          </cell>
          <cell r="H54">
            <v>557.87999999999988</v>
          </cell>
          <cell r="I54">
            <v>625.05999999999995</v>
          </cell>
          <cell r="J54">
            <v>615.88000000000011</v>
          </cell>
          <cell r="K54">
            <v>749.21</v>
          </cell>
          <cell r="L54">
            <v>845.2800000000002</v>
          </cell>
          <cell r="M54">
            <v>510.35999999999967</v>
          </cell>
          <cell r="N54">
            <v>1283.1900000000005</v>
          </cell>
          <cell r="O54">
            <v>393.71</v>
          </cell>
          <cell r="P54">
            <v>660.72</v>
          </cell>
          <cell r="Q54">
            <v>766.42999999999984</v>
          </cell>
          <cell r="R54">
            <v>131.05000000000018</v>
          </cell>
          <cell r="S54">
            <v>250.93000000000006</v>
          </cell>
          <cell r="T54">
            <v>126.30999999999995</v>
          </cell>
          <cell r="U54">
            <v>712.09999999999991</v>
          </cell>
          <cell r="V54">
            <v>544.67000000000007</v>
          </cell>
          <cell r="W54">
            <v>433.23999999999978</v>
          </cell>
          <cell r="X54">
            <v>383.65999999999985</v>
          </cell>
          <cell r="Y54">
            <v>291.66666666666669</v>
          </cell>
          <cell r="Z54">
            <v>291.66666666666669</v>
          </cell>
          <cell r="AA54">
            <v>4986.1533333333336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Sales Insurance</v>
          </cell>
          <cell r="B56" t="str">
            <v>Insurance - General</v>
          </cell>
          <cell r="C56">
            <v>15</v>
          </cell>
          <cell r="D56">
            <v>15</v>
          </cell>
          <cell r="E56">
            <v>1628.3999999999999</v>
          </cell>
          <cell r="F56">
            <v>515.00000000000023</v>
          </cell>
          <cell r="G56">
            <v>675.02999999999975</v>
          </cell>
          <cell r="H56">
            <v>675.0300000000002</v>
          </cell>
          <cell r="I56">
            <v>675.02999999999975</v>
          </cell>
          <cell r="J56">
            <v>675.02999999999975</v>
          </cell>
          <cell r="K56">
            <v>675.02999999999975</v>
          </cell>
          <cell r="L56">
            <v>675.03000000000065</v>
          </cell>
          <cell r="M56">
            <v>675.02999999999975</v>
          </cell>
          <cell r="N56">
            <v>675.02999999999975</v>
          </cell>
          <cell r="O56">
            <v>721.81</v>
          </cell>
          <cell r="P56">
            <v>721.81</v>
          </cell>
          <cell r="Q56">
            <v>-571.53</v>
          </cell>
          <cell r="R56">
            <v>75.1400000000001</v>
          </cell>
          <cell r="S56">
            <v>124.19999999999982</v>
          </cell>
          <cell r="T56">
            <v>99.670000000000073</v>
          </cell>
          <cell r="U56">
            <v>99.670000000000073</v>
          </cell>
          <cell r="V56">
            <v>99.670000000000073</v>
          </cell>
          <cell r="W56">
            <v>99.670000000000073</v>
          </cell>
          <cell r="X56">
            <v>99.669999999999845</v>
          </cell>
          <cell r="Y56">
            <v>100</v>
          </cell>
          <cell r="Z56">
            <v>100</v>
          </cell>
          <cell r="AA56">
            <v>1769.78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5912.79</v>
          </cell>
          <cell r="D58">
            <v>15395.470000000001</v>
          </cell>
          <cell r="E58">
            <v>20320.809999999998</v>
          </cell>
          <cell r="F58">
            <v>1796.5999999999985</v>
          </cell>
          <cell r="G58">
            <v>9844.2999999999956</v>
          </cell>
          <cell r="H58">
            <v>3647.0200000000041</v>
          </cell>
          <cell r="I58">
            <v>874.95000000000437</v>
          </cell>
          <cell r="J58">
            <v>7645.5599999999977</v>
          </cell>
          <cell r="K58">
            <v>3751.8099999999977</v>
          </cell>
          <cell r="L58">
            <v>1109.5400000000081</v>
          </cell>
          <cell r="M58">
            <v>2610.5599999999977</v>
          </cell>
          <cell r="N58">
            <v>3256.9900000000052</v>
          </cell>
          <cell r="O58">
            <v>1649.0299999999997</v>
          </cell>
          <cell r="P58">
            <v>2247.9300000000003</v>
          </cell>
          <cell r="Q58">
            <v>2307.0299999999997</v>
          </cell>
          <cell r="R58">
            <v>3399.74</v>
          </cell>
          <cell r="S58">
            <v>2020.9400000000005</v>
          </cell>
          <cell r="T58">
            <v>2462.25</v>
          </cell>
          <cell r="U58">
            <v>1811.7199999999993</v>
          </cell>
          <cell r="V58">
            <v>4882.4500000000007</v>
          </cell>
          <cell r="W58">
            <v>-1698.630000000001</v>
          </cell>
          <cell r="X58">
            <v>588.52000000000044</v>
          </cell>
          <cell r="Y58">
            <v>2500</v>
          </cell>
          <cell r="Z58">
            <v>2500</v>
          </cell>
          <cell r="AA58">
            <v>24670.98</v>
          </cell>
        </row>
        <row r="59">
          <cell r="B59" t="str">
            <v>Total Selling Expenses</v>
          </cell>
          <cell r="C59">
            <v>8500.7199999999993</v>
          </cell>
          <cell r="D59">
            <v>18741.190000000002</v>
          </cell>
          <cell r="E59">
            <v>28833.409999999996</v>
          </cell>
          <cell r="F59">
            <v>6402.6299999999983</v>
          </cell>
          <cell r="G59">
            <v>16508.839999999993</v>
          </cell>
          <cell r="H59">
            <v>7911.5100000000039</v>
          </cell>
          <cell r="I59">
            <v>4731.8400000000074</v>
          </cell>
          <cell r="J59">
            <v>11758.469999999994</v>
          </cell>
          <cell r="K59">
            <v>9997.3200000000015</v>
          </cell>
          <cell r="L59">
            <v>4221.0100000000057</v>
          </cell>
          <cell r="M59">
            <v>6506</v>
          </cell>
          <cell r="N59">
            <v>7115.0300000000052</v>
          </cell>
          <cell r="O59">
            <v>7739.4800000000005</v>
          </cell>
          <cell r="P59">
            <v>5746.75</v>
          </cell>
          <cell r="Q59">
            <v>5079.62</v>
          </cell>
          <cell r="R59">
            <v>5242.119999999999</v>
          </cell>
          <cell r="S59">
            <v>6840.5500000000011</v>
          </cell>
          <cell r="T59">
            <v>7353.8200000000015</v>
          </cell>
          <cell r="U59">
            <v>5281.3099999999977</v>
          </cell>
          <cell r="V59">
            <v>9585.260000000002</v>
          </cell>
          <cell r="W59">
            <v>5032.57</v>
          </cell>
          <cell r="X59">
            <v>5265.6799999999967</v>
          </cell>
          <cell r="Y59">
            <v>6608.3333333333339</v>
          </cell>
          <cell r="Z59">
            <v>6608.3333333333339</v>
          </cell>
          <cell r="AA59">
            <v>76383.82666666666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142336.14000000001</v>
          </cell>
          <cell r="D62">
            <v>128903.22999999998</v>
          </cell>
          <cell r="E62">
            <v>122391.08000000007</v>
          </cell>
          <cell r="F62">
            <v>138715.52999999991</v>
          </cell>
          <cell r="G62">
            <v>131812.71999999997</v>
          </cell>
          <cell r="H62">
            <v>115443.53000000003</v>
          </cell>
          <cell r="I62">
            <v>120414.64000000001</v>
          </cell>
          <cell r="J62">
            <v>125893.96999999997</v>
          </cell>
          <cell r="K62">
            <v>126320.71000000008</v>
          </cell>
          <cell r="L62">
            <v>116273.08999999985</v>
          </cell>
          <cell r="M62">
            <v>123702.16000000015</v>
          </cell>
          <cell r="N62">
            <v>120262.84000000008</v>
          </cell>
          <cell r="O62">
            <v>127977.62</v>
          </cell>
          <cell r="P62">
            <v>136975.81</v>
          </cell>
          <cell r="Q62">
            <v>49636.390000000014</v>
          </cell>
          <cell r="R62">
            <v>51638.929999999993</v>
          </cell>
          <cell r="S62">
            <v>51779.030000000028</v>
          </cell>
          <cell r="T62">
            <v>45216.369999999995</v>
          </cell>
          <cell r="U62">
            <v>54428.899999999907</v>
          </cell>
          <cell r="V62">
            <v>8419.1800000000512</v>
          </cell>
          <cell r="W62">
            <v>14409.600000000093</v>
          </cell>
          <cell r="X62">
            <v>96450.20999999973</v>
          </cell>
          <cell r="Y62">
            <v>46000</v>
          </cell>
          <cell r="Z62">
            <v>62600</v>
          </cell>
          <cell r="AA62">
            <v>745532.0399999998</v>
          </cell>
        </row>
        <row r="63">
          <cell r="A63" t="str">
            <v>Admin Telephone</v>
          </cell>
          <cell r="B63" t="str">
            <v>Telephone</v>
          </cell>
          <cell r="C63">
            <v>63.59</v>
          </cell>
          <cell r="D63">
            <v>1692.0000000000002</v>
          </cell>
          <cell r="E63">
            <v>563.6899999999996</v>
          </cell>
          <cell r="F63">
            <v>2162.92</v>
          </cell>
          <cell r="G63">
            <v>1465.3900000000003</v>
          </cell>
          <cell r="H63">
            <v>1709.5499999999993</v>
          </cell>
          <cell r="I63">
            <v>1478.4900000000016</v>
          </cell>
          <cell r="J63">
            <v>1492.0999999999985</v>
          </cell>
          <cell r="K63">
            <v>4093.3700000000008</v>
          </cell>
          <cell r="L63">
            <v>712.3799999999992</v>
          </cell>
          <cell r="M63">
            <v>-2413.17</v>
          </cell>
          <cell r="N63">
            <v>-132.75</v>
          </cell>
          <cell r="O63">
            <v>1026.6600000000001</v>
          </cell>
          <cell r="P63">
            <v>1209.2899999999997</v>
          </cell>
          <cell r="Q63">
            <v>905.52</v>
          </cell>
          <cell r="R63">
            <v>855.97000000000025</v>
          </cell>
          <cell r="S63">
            <v>3027.65</v>
          </cell>
          <cell r="T63">
            <v>-1211.2799999999997</v>
          </cell>
          <cell r="U63">
            <v>854.71999999999935</v>
          </cell>
          <cell r="V63">
            <v>937.15000000000055</v>
          </cell>
          <cell r="W63">
            <v>1246.4400000000005</v>
          </cell>
          <cell r="X63">
            <v>548.17000000000007</v>
          </cell>
          <cell r="Y63">
            <v>1250</v>
          </cell>
          <cell r="Z63">
            <v>1250</v>
          </cell>
          <cell r="AA63">
            <v>11900.29</v>
          </cell>
        </row>
        <row r="64">
          <cell r="A64" t="str">
            <v>Admin Other</v>
          </cell>
          <cell r="B64" t="str">
            <v>Other Admin Expenses</v>
          </cell>
          <cell r="C64">
            <v>25985.569999999996</v>
          </cell>
          <cell r="D64">
            <v>33333.960000000006</v>
          </cell>
          <cell r="E64">
            <v>30879.689999999995</v>
          </cell>
          <cell r="F64">
            <v>32262.760000000009</v>
          </cell>
          <cell r="G64">
            <v>31700.559999999969</v>
          </cell>
          <cell r="H64">
            <v>24131.669999999984</v>
          </cell>
          <cell r="I64">
            <v>18963.920000000042</v>
          </cell>
          <cell r="J64">
            <v>28780.01999999996</v>
          </cell>
          <cell r="K64">
            <v>31360.73000000004</v>
          </cell>
          <cell r="L64">
            <v>27760.369999999995</v>
          </cell>
          <cell r="M64">
            <v>29949.880000000005</v>
          </cell>
          <cell r="N64">
            <v>263284.83999999985</v>
          </cell>
          <cell r="O64">
            <v>22492.249999999996</v>
          </cell>
          <cell r="P64">
            <v>62097.78</v>
          </cell>
          <cell r="Q64">
            <v>22017.429999999993</v>
          </cell>
          <cell r="R64">
            <v>20715.700000000012</v>
          </cell>
          <cell r="S64">
            <v>24684.479999999981</v>
          </cell>
          <cell r="T64">
            <v>24445.72</v>
          </cell>
          <cell r="U64">
            <v>19791.529999999941</v>
          </cell>
          <cell r="V64">
            <v>28919.160000000091</v>
          </cell>
          <cell r="W64">
            <v>-29207.490000000049</v>
          </cell>
          <cell r="X64">
            <v>25729.739999999991</v>
          </cell>
          <cell r="Y64">
            <v>25729.739999999991</v>
          </cell>
          <cell r="Z64">
            <v>25860</v>
          </cell>
          <cell r="AA64">
            <v>273276.03999999992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0</v>
          </cell>
          <cell r="E65">
            <v>-1999.87</v>
          </cell>
          <cell r="F65">
            <v>-1308.8400000000001</v>
          </cell>
          <cell r="G65">
            <v>-2286.6400000000003</v>
          </cell>
          <cell r="H65">
            <v>-1217.9999999999991</v>
          </cell>
          <cell r="I65">
            <v>-100</v>
          </cell>
          <cell r="J65">
            <v>-39.400000000000546</v>
          </cell>
          <cell r="K65">
            <v>-93</v>
          </cell>
          <cell r="L65">
            <v>-90.989999999999782</v>
          </cell>
          <cell r="M65">
            <v>0</v>
          </cell>
          <cell r="N65">
            <v>147869.09999999998</v>
          </cell>
          <cell r="O65">
            <v>0</v>
          </cell>
          <cell r="P65">
            <v>-865203.85</v>
          </cell>
          <cell r="Q65">
            <v>0</v>
          </cell>
          <cell r="R65">
            <v>-60.660000000032596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-26.959999999962747</v>
          </cell>
          <cell r="Y65">
            <v>0</v>
          </cell>
          <cell r="Z65">
            <v>0</v>
          </cell>
          <cell r="AA65">
            <v>-865291.47</v>
          </cell>
        </row>
        <row r="66">
          <cell r="B66" t="str">
            <v>Total Administrative expenses</v>
          </cell>
          <cell r="C66">
            <v>168385.30000000002</v>
          </cell>
          <cell r="D66">
            <v>163929.19</v>
          </cell>
          <cell r="E66">
            <v>151834.59000000008</v>
          </cell>
          <cell r="F66">
            <v>171832.36999999994</v>
          </cell>
          <cell r="G66">
            <v>162692.02999999994</v>
          </cell>
          <cell r="H66">
            <v>140066.75</v>
          </cell>
          <cell r="I66">
            <v>140757.05000000005</v>
          </cell>
          <cell r="J66">
            <v>156126.68999999994</v>
          </cell>
          <cell r="K66">
            <v>161681.81000000011</v>
          </cell>
          <cell r="L66">
            <v>144654.84999999986</v>
          </cell>
          <cell r="M66">
            <v>151238.87000000017</v>
          </cell>
          <cell r="N66">
            <v>531284.02999999991</v>
          </cell>
          <cell r="O66">
            <v>151496.53</v>
          </cell>
          <cell r="P66">
            <v>-664920.97</v>
          </cell>
          <cell r="Q66">
            <v>72559.34</v>
          </cell>
          <cell r="R66">
            <v>73149.939999999973</v>
          </cell>
          <cell r="S66">
            <v>79491.16</v>
          </cell>
          <cell r="T66">
            <v>68450.81</v>
          </cell>
          <cell r="U66">
            <v>75075.149999999849</v>
          </cell>
          <cell r="V66">
            <v>38275.490000000143</v>
          </cell>
          <cell r="W66">
            <v>-13551.449999999955</v>
          </cell>
          <cell r="X66">
            <v>122701.15999999976</v>
          </cell>
          <cell r="Y66">
            <v>72979.739999999991</v>
          </cell>
          <cell r="Z66">
            <v>89710</v>
          </cell>
          <cell r="AA66">
            <v>165416.89999999979</v>
          </cell>
        </row>
        <row r="69">
          <cell r="B69" t="str">
            <v>EBITDA</v>
          </cell>
          <cell r="C69">
            <v>-177955.89</v>
          </cell>
          <cell r="D69">
            <v>-183675.66</v>
          </cell>
          <cell r="E69">
            <v>-183766.86000000007</v>
          </cell>
          <cell r="F69">
            <v>-181051.46999999994</v>
          </cell>
          <cell r="G69">
            <v>-180214.24999999994</v>
          </cell>
          <cell r="H69">
            <v>-148785.77000000002</v>
          </cell>
          <cell r="I69">
            <v>-147620.04000000007</v>
          </cell>
          <cell r="J69">
            <v>-171612.86999999994</v>
          </cell>
          <cell r="K69">
            <v>-175950.8900000001</v>
          </cell>
          <cell r="L69">
            <v>-154320.34999999986</v>
          </cell>
          <cell r="M69">
            <v>-161349.73000000016</v>
          </cell>
          <cell r="N69">
            <v>-539154.84</v>
          </cell>
          <cell r="O69">
            <v>-159742.04</v>
          </cell>
          <cell r="P69">
            <v>653726.62</v>
          </cell>
          <cell r="Q69">
            <v>-77014.34</v>
          </cell>
          <cell r="R69">
            <v>-68985.039999999979</v>
          </cell>
          <cell r="S69">
            <v>-94524.25</v>
          </cell>
          <cell r="T69">
            <v>-84124.84</v>
          </cell>
          <cell r="U69">
            <v>-87427.909999999843</v>
          </cell>
          <cell r="V69">
            <v>-53509.110000000146</v>
          </cell>
          <cell r="W69">
            <v>2328.6399999999576</v>
          </cell>
          <cell r="X69">
            <v>-132014.16999999975</v>
          </cell>
          <cell r="Y69">
            <v>-83635.073333333319</v>
          </cell>
          <cell r="Z69">
            <v>-100365.33333333333</v>
          </cell>
          <cell r="AA69">
            <v>-285286.84666666645</v>
          </cell>
        </row>
        <row r="72">
          <cell r="A72" t="str">
            <v>Depreciation</v>
          </cell>
          <cell r="B72" t="str">
            <v>Depreciation</v>
          </cell>
          <cell r="C72">
            <v>5613.13</v>
          </cell>
          <cell r="D72">
            <v>5613.13</v>
          </cell>
          <cell r="E72">
            <v>5684.26</v>
          </cell>
          <cell r="F72">
            <v>5236.5200000000004</v>
          </cell>
          <cell r="G72">
            <v>5236.5200000000004</v>
          </cell>
          <cell r="H72">
            <v>5236.5200000000004</v>
          </cell>
          <cell r="I72">
            <v>5236.5199999999968</v>
          </cell>
          <cell r="J72">
            <v>5236.5199999999968</v>
          </cell>
          <cell r="K72">
            <v>5236.5200000000041</v>
          </cell>
          <cell r="L72">
            <v>5236.5200000000041</v>
          </cell>
          <cell r="M72">
            <v>13583.589999999997</v>
          </cell>
          <cell r="N72">
            <v>14548.739999999991</v>
          </cell>
          <cell r="O72">
            <v>4541.51</v>
          </cell>
          <cell r="P72">
            <v>4541.51</v>
          </cell>
          <cell r="Q72">
            <v>4693.4799999999977</v>
          </cell>
          <cell r="R72">
            <v>4693.480000000005</v>
          </cell>
          <cell r="S72">
            <v>4824.8499999999949</v>
          </cell>
          <cell r="T72">
            <v>5598.7400000000016</v>
          </cell>
          <cell r="U72">
            <v>6199.1600000000035</v>
          </cell>
          <cell r="V72">
            <v>6199.1599999999889</v>
          </cell>
          <cell r="W72">
            <v>6199.1500000000087</v>
          </cell>
          <cell r="X72">
            <v>6199.1499999999942</v>
          </cell>
          <cell r="Y72">
            <v>6484.166666666667</v>
          </cell>
          <cell r="Z72">
            <v>6484.166666666667</v>
          </cell>
          <cell r="AA72">
            <v>66658.523333333331</v>
          </cell>
        </row>
        <row r="74">
          <cell r="B74" t="str">
            <v>EBIT</v>
          </cell>
          <cell r="C74">
            <v>-183569.02000000002</v>
          </cell>
          <cell r="D74">
            <v>-189288.79</v>
          </cell>
          <cell r="E74">
            <v>-189451.12000000008</v>
          </cell>
          <cell r="F74">
            <v>-186287.98999999993</v>
          </cell>
          <cell r="G74">
            <v>-185450.76999999993</v>
          </cell>
          <cell r="H74">
            <v>-154022.29</v>
          </cell>
          <cell r="I74">
            <v>-152856.56000000006</v>
          </cell>
          <cell r="J74">
            <v>-176849.38999999993</v>
          </cell>
          <cell r="K74">
            <v>-181187.41000000009</v>
          </cell>
          <cell r="L74">
            <v>-159556.86999999988</v>
          </cell>
          <cell r="M74">
            <v>-174933.32000000015</v>
          </cell>
          <cell r="N74">
            <v>-553703.57999999996</v>
          </cell>
          <cell r="O74">
            <v>-164283.55000000002</v>
          </cell>
          <cell r="P74">
            <v>649185.11</v>
          </cell>
          <cell r="Q74">
            <v>-81707.819999999992</v>
          </cell>
          <cell r="R74">
            <v>-73678.51999999999</v>
          </cell>
          <cell r="S74">
            <v>-99349.099999999991</v>
          </cell>
          <cell r="T74">
            <v>-89723.58</v>
          </cell>
          <cell r="U74">
            <v>-93627.069999999847</v>
          </cell>
          <cell r="V74">
            <v>-59708.270000000135</v>
          </cell>
          <cell r="W74">
            <v>-3870.5100000000511</v>
          </cell>
          <cell r="X74">
            <v>-138213.31999999975</v>
          </cell>
          <cell r="Y74">
            <v>-90119.239999999991</v>
          </cell>
          <cell r="Z74">
            <v>-106849.5</v>
          </cell>
          <cell r="AA74">
            <v>-351945.36999999976</v>
          </cell>
        </row>
        <row r="77">
          <cell r="A77" t="str">
            <v>Interest</v>
          </cell>
          <cell r="B77" t="str">
            <v>Interest expense</v>
          </cell>
          <cell r="C77">
            <v>-3937.9299999999994</v>
          </cell>
          <cell r="D77">
            <v>7578.2299999999987</v>
          </cell>
          <cell r="E77">
            <v>5200.0700000000033</v>
          </cell>
          <cell r="F77">
            <v>8185.59</v>
          </cell>
          <cell r="G77">
            <v>3579.9000000000015</v>
          </cell>
          <cell r="H77">
            <v>8898</v>
          </cell>
          <cell r="I77">
            <v>10185.380000000001</v>
          </cell>
          <cell r="J77">
            <v>10876.239999999998</v>
          </cell>
          <cell r="K77">
            <v>25188.359999999993</v>
          </cell>
          <cell r="L77">
            <v>15658.630000000019</v>
          </cell>
          <cell r="M77">
            <v>21776.67</v>
          </cell>
          <cell r="N77">
            <v>12948.62999999999</v>
          </cell>
          <cell r="O77">
            <v>13523.810000000001</v>
          </cell>
          <cell r="P77">
            <v>10428.700000000001</v>
          </cell>
          <cell r="Q77">
            <v>8658.82</v>
          </cell>
          <cell r="R77">
            <v>3378.5800000000017</v>
          </cell>
          <cell r="S77">
            <v>-157.33000000000175</v>
          </cell>
          <cell r="T77">
            <v>-978.75</v>
          </cell>
          <cell r="U77">
            <v>-538.52000000001135</v>
          </cell>
          <cell r="V77">
            <v>-258.17999999999302</v>
          </cell>
          <cell r="W77">
            <v>-341.33000000000175</v>
          </cell>
          <cell r="X77">
            <v>213.02999999999884</v>
          </cell>
          <cell r="Y77">
            <v>-416.66666666666669</v>
          </cell>
          <cell r="Z77">
            <v>-416.66666666666669</v>
          </cell>
          <cell r="AA77">
            <v>33095.496666666666</v>
          </cell>
        </row>
        <row r="79">
          <cell r="B79" t="str">
            <v>Profit Before Tax</v>
          </cell>
          <cell r="C79">
            <v>-179631.09000000003</v>
          </cell>
          <cell r="D79">
            <v>-196867.02000000002</v>
          </cell>
          <cell r="E79">
            <v>-194651.19000000009</v>
          </cell>
          <cell r="F79">
            <v>-194473.57999999993</v>
          </cell>
          <cell r="G79">
            <v>-189030.66999999993</v>
          </cell>
          <cell r="H79">
            <v>-162920.29</v>
          </cell>
          <cell r="I79">
            <v>-163041.94000000006</v>
          </cell>
          <cell r="J79">
            <v>-187725.62999999992</v>
          </cell>
          <cell r="K79">
            <v>-206375.77000000008</v>
          </cell>
          <cell r="L79">
            <v>-175215.49999999988</v>
          </cell>
          <cell r="M79">
            <v>-196709.99000000017</v>
          </cell>
          <cell r="N79">
            <v>-566652.21</v>
          </cell>
          <cell r="O79">
            <v>-177807.36000000002</v>
          </cell>
          <cell r="P79">
            <v>638756.41</v>
          </cell>
          <cell r="Q79">
            <v>-90366.639999999985</v>
          </cell>
          <cell r="R79">
            <v>-77057.099999999991</v>
          </cell>
          <cell r="S79">
            <v>-99191.76999999999</v>
          </cell>
          <cell r="T79">
            <v>-88744.83</v>
          </cell>
          <cell r="U79">
            <v>-93088.549999999843</v>
          </cell>
          <cell r="V79">
            <v>-59450.090000000142</v>
          </cell>
          <cell r="W79">
            <v>-3529.1800000000494</v>
          </cell>
          <cell r="X79">
            <v>-138426.34999999974</v>
          </cell>
          <cell r="Y79">
            <v>-89702.573333333319</v>
          </cell>
          <cell r="Z79">
            <v>-106432.83333333333</v>
          </cell>
          <cell r="AA79">
            <v>-385040.86666666641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278351.40999999997</v>
          </cell>
          <cell r="O82">
            <v>0</v>
          </cell>
          <cell r="P82">
            <v>0</v>
          </cell>
          <cell r="Q82">
            <v>0</v>
          </cell>
          <cell r="R82">
            <v>63312</v>
          </cell>
          <cell r="S82">
            <v>139275</v>
          </cell>
          <cell r="T82">
            <v>49008</v>
          </cell>
          <cell r="U82">
            <v>-47600</v>
          </cell>
          <cell r="V82">
            <v>21870</v>
          </cell>
          <cell r="W82">
            <v>-12601</v>
          </cell>
          <cell r="X82">
            <v>-119295</v>
          </cell>
          <cell r="Y82">
            <v>-50847.893054595741</v>
          </cell>
          <cell r="Z82">
            <v>-57161.653161820555</v>
          </cell>
          <cell r="AA82">
            <v>-14040.546216416296</v>
          </cell>
        </row>
        <row r="84">
          <cell r="B84" t="str">
            <v>PAT</v>
          </cell>
          <cell r="C84">
            <v>-179631.09000000003</v>
          </cell>
          <cell r="D84">
            <v>-196867.02000000002</v>
          </cell>
          <cell r="E84">
            <v>-194651.19000000009</v>
          </cell>
          <cell r="F84">
            <v>-194473.57999999993</v>
          </cell>
          <cell r="G84">
            <v>-189030.66999999993</v>
          </cell>
          <cell r="H84">
            <v>-162920.29</v>
          </cell>
          <cell r="I84">
            <v>-163041.94000000006</v>
          </cell>
          <cell r="J84">
            <v>-187725.62999999992</v>
          </cell>
          <cell r="K84">
            <v>-206375.77000000008</v>
          </cell>
          <cell r="L84">
            <v>-175215.49999999988</v>
          </cell>
          <cell r="M84">
            <v>-196709.99000000017</v>
          </cell>
          <cell r="N84">
            <v>-845003.61999999988</v>
          </cell>
          <cell r="O84">
            <v>-177807.36000000002</v>
          </cell>
          <cell r="P84">
            <v>638756.41</v>
          </cell>
          <cell r="Q84">
            <v>-90366.639999999985</v>
          </cell>
          <cell r="R84">
            <v>-140369.09999999998</v>
          </cell>
          <cell r="S84">
            <v>-238466.77</v>
          </cell>
          <cell r="T84">
            <v>-137752.83000000002</v>
          </cell>
          <cell r="U84">
            <v>-45488.549999999843</v>
          </cell>
          <cell r="V84">
            <v>-81320.090000000142</v>
          </cell>
          <cell r="W84">
            <v>9071.8199999999506</v>
          </cell>
          <cell r="X84">
            <v>-19131.349999999744</v>
          </cell>
          <cell r="Y84">
            <v>-38854.680278737578</v>
          </cell>
          <cell r="Z84">
            <v>-49271.180171512773</v>
          </cell>
          <cell r="AA84">
            <v>-371000.32045025012</v>
          </cell>
        </row>
      </sheetData>
      <sheetData sheetId="46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Intracompany</v>
          </cell>
        </row>
        <row r="17">
          <cell r="A17" t="str">
            <v>Intraco Sales - VIC</v>
          </cell>
          <cell r="B17" t="str">
            <v>Victoria</v>
          </cell>
          <cell r="C17">
            <v>72302.31</v>
          </cell>
          <cell r="D17">
            <v>72660.010000000009</v>
          </cell>
          <cell r="E17">
            <v>75677.31</v>
          </cell>
          <cell r="F17">
            <v>75677.31</v>
          </cell>
          <cell r="G17">
            <v>75677.31</v>
          </cell>
          <cell r="H17">
            <v>78403.150000000023</v>
          </cell>
          <cell r="I17">
            <v>79052.309999999939</v>
          </cell>
          <cell r="J17">
            <v>75677.310000000056</v>
          </cell>
          <cell r="K17">
            <v>75677.309999999939</v>
          </cell>
          <cell r="L17">
            <v>72302.310000000056</v>
          </cell>
          <cell r="M17">
            <v>72302.309999999939</v>
          </cell>
          <cell r="N17">
            <v>72302.310000000056</v>
          </cell>
          <cell r="O17">
            <v>73302.31</v>
          </cell>
          <cell r="P17">
            <v>73302.31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146604.62</v>
          </cell>
        </row>
        <row r="18">
          <cell r="A18" t="str">
            <v>Intraco Sales - NSW</v>
          </cell>
          <cell r="B18" t="str">
            <v>NSW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Intraco Sales - Bris</v>
          </cell>
          <cell r="B19" t="str">
            <v>Brisbane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Intraco Sales - Bifo</v>
          </cell>
          <cell r="B20" t="str">
            <v>Brisbane Bifolds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Intraco Sales - WA</v>
          </cell>
          <cell r="B21" t="str">
            <v>WA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Intraco Sales - SCDS</v>
          </cell>
          <cell r="B22" t="str">
            <v>SCDS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Intraco Sales - HO</v>
          </cell>
          <cell r="B23" t="str">
            <v>Head Office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B24" t="str">
            <v>Total Intracompany</v>
          </cell>
          <cell r="C24">
            <v>72302.31</v>
          </cell>
          <cell r="D24">
            <v>72660.010000000009</v>
          </cell>
          <cell r="E24">
            <v>75677.31</v>
          </cell>
          <cell r="F24">
            <v>75677.31</v>
          </cell>
          <cell r="G24">
            <v>75677.31</v>
          </cell>
          <cell r="H24">
            <v>78403.150000000023</v>
          </cell>
          <cell r="I24">
            <v>79052.309999999939</v>
          </cell>
          <cell r="J24">
            <v>75677.310000000056</v>
          </cell>
          <cell r="K24">
            <v>75677.309999999939</v>
          </cell>
          <cell r="L24">
            <v>72302.310000000056</v>
          </cell>
          <cell r="M24">
            <v>72302.309999999939</v>
          </cell>
          <cell r="N24">
            <v>72302.310000000056</v>
          </cell>
          <cell r="O24">
            <v>73302.31</v>
          </cell>
          <cell r="P24">
            <v>73302.31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146604.62</v>
          </cell>
        </row>
        <row r="25">
          <cell r="A25" t="str">
            <v>Sales</v>
          </cell>
          <cell r="B25" t="str">
            <v>Total Sales</v>
          </cell>
          <cell r="C25">
            <v>72302.31</v>
          </cell>
          <cell r="D25">
            <v>72660.010000000009</v>
          </cell>
          <cell r="E25">
            <v>75677.31</v>
          </cell>
          <cell r="F25">
            <v>75677.31</v>
          </cell>
          <cell r="G25">
            <v>75677.31</v>
          </cell>
          <cell r="H25">
            <v>78403.150000000023</v>
          </cell>
          <cell r="I25">
            <v>79052.309999999939</v>
          </cell>
          <cell r="J25">
            <v>75677.310000000056</v>
          </cell>
          <cell r="K25">
            <v>75677.309999999939</v>
          </cell>
          <cell r="L25">
            <v>72302.310000000056</v>
          </cell>
          <cell r="M25">
            <v>72302.309999999939</v>
          </cell>
          <cell r="N25">
            <v>72302.310000000056</v>
          </cell>
          <cell r="O25">
            <v>73302.31</v>
          </cell>
          <cell r="P25">
            <v>73302.31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146604.62</v>
          </cell>
        </row>
        <row r="27">
          <cell r="A27" t="str">
            <v>Cost of Goods Sold</v>
          </cell>
          <cell r="B27" t="str">
            <v>Cost of goods sold - Material Only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</v>
          </cell>
        </row>
        <row r="29">
          <cell r="B29" t="str">
            <v>Gross profit before manufacturing costs</v>
          </cell>
          <cell r="C29">
            <v>72302.31</v>
          </cell>
          <cell r="D29">
            <v>72660.010000000009</v>
          </cell>
          <cell r="E29">
            <v>75677.31</v>
          </cell>
          <cell r="F29">
            <v>75677.31</v>
          </cell>
          <cell r="G29">
            <v>75677.31</v>
          </cell>
          <cell r="H29">
            <v>78403.150000000023</v>
          </cell>
          <cell r="I29">
            <v>79052.309999999939</v>
          </cell>
          <cell r="J29">
            <v>75677.310000000056</v>
          </cell>
          <cell r="K29">
            <v>75677.309999999939</v>
          </cell>
          <cell r="L29">
            <v>72302.310000000056</v>
          </cell>
          <cell r="M29">
            <v>72302.309999999939</v>
          </cell>
          <cell r="N29">
            <v>72302.310000000056</v>
          </cell>
          <cell r="O29">
            <v>73302.31</v>
          </cell>
          <cell r="P29">
            <v>73302.31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146604.62</v>
          </cell>
        </row>
        <row r="30"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AA30">
            <v>1</v>
          </cell>
        </row>
        <row r="31">
          <cell r="B31" t="str">
            <v>Manufacturing costs</v>
          </cell>
        </row>
        <row r="32">
          <cell r="A32" t="str">
            <v>Factory Labour</v>
          </cell>
          <cell r="B32" t="str">
            <v>Wages, Leave, Super, Payroll Tax, Wcomp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Factory Packaging</v>
          </cell>
          <cell r="B33" t="str">
            <v>Packaging Material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A34" t="str">
            <v>Freight Inwards</v>
          </cell>
          <cell r="B34" t="str">
            <v>Freight Inwards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Factory Rent</v>
          </cell>
          <cell r="B35" t="str">
            <v>Factory Rent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Factory Maintenance</v>
          </cell>
          <cell r="B36" t="str">
            <v>Repairs and Maintenance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Factory Motor</v>
          </cell>
          <cell r="B37" t="str">
            <v>Motor Vehicle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Factory Insurance</v>
          </cell>
          <cell r="B38" t="str">
            <v>Insurance - General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Factory Warranty</v>
          </cell>
          <cell r="B39" t="str">
            <v>Warranty Expenses - Manufacturing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Factory Var Other</v>
          </cell>
          <cell r="B40" t="str">
            <v>Manufacturing Variable Other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Factory Fixed Other</v>
          </cell>
          <cell r="B41" t="str">
            <v>Manufacturing Fixed Other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B42" t="str">
            <v>Total Manufacturing Costs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AA43">
            <v>0</v>
          </cell>
        </row>
        <row r="44">
          <cell r="B44" t="str">
            <v>Contribution margin</v>
          </cell>
          <cell r="C44">
            <v>72302.31</v>
          </cell>
          <cell r="D44">
            <v>72660.010000000009</v>
          </cell>
          <cell r="E44">
            <v>75677.31</v>
          </cell>
          <cell r="F44">
            <v>75677.31</v>
          </cell>
          <cell r="G44">
            <v>75677.31</v>
          </cell>
          <cell r="H44">
            <v>78403.150000000023</v>
          </cell>
          <cell r="I44">
            <v>79052.309999999939</v>
          </cell>
          <cell r="J44">
            <v>75677.310000000056</v>
          </cell>
          <cell r="K44">
            <v>75677.309999999939</v>
          </cell>
          <cell r="L44">
            <v>72302.310000000056</v>
          </cell>
          <cell r="M44">
            <v>72302.309999999939</v>
          </cell>
          <cell r="N44">
            <v>72302.310000000056</v>
          </cell>
          <cell r="O44">
            <v>73302.31</v>
          </cell>
          <cell r="P44">
            <v>73302.31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146604.62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AA45">
            <v>1</v>
          </cell>
        </row>
        <row r="46">
          <cell r="B46" t="str">
            <v>Selling Expenses</v>
          </cell>
        </row>
        <row r="47">
          <cell r="A47" t="str">
            <v>Sales Labour</v>
          </cell>
          <cell r="B47" t="str">
            <v>Salaries, Leave, Super, Payroll Tax, Wcomp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>Installation Labour</v>
          </cell>
          <cell r="B48" t="str">
            <v>Installation Labour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</row>
        <row r="49">
          <cell r="A49" t="str">
            <v>Sales Commission</v>
          </cell>
          <cell r="B49" t="str">
            <v>Sales Commission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Advertising</v>
          </cell>
          <cell r="B50" t="str">
            <v>Advertising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Sales Doubtful Debts</v>
          </cell>
          <cell r="B51" t="str">
            <v>Doubtful Debts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2">
          <cell r="A52" t="str">
            <v>Sales Motor</v>
          </cell>
          <cell r="B52" t="str">
            <v>Motor Vehicle Expenses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Sales Rent</v>
          </cell>
          <cell r="B53" t="str">
            <v>Rent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>Sales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Sales Freight</v>
          </cell>
          <cell r="B55" t="str">
            <v>Freight - Outwards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Sales Insurance</v>
          </cell>
          <cell r="B56" t="str">
            <v>Insurance - General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Sales Warranty</v>
          </cell>
          <cell r="B57" t="str">
            <v>Warranty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</row>
        <row r="58">
          <cell r="A58" t="str">
            <v>Sales Other</v>
          </cell>
          <cell r="B58" t="str">
            <v>Other Selling Expenses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</row>
        <row r="59">
          <cell r="B59" t="str">
            <v>Total Selling Expenses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AA60">
            <v>0</v>
          </cell>
        </row>
        <row r="61">
          <cell r="B61" t="str">
            <v>Administrative expenses</v>
          </cell>
        </row>
        <row r="62">
          <cell r="A62" t="str">
            <v>Admin Labour</v>
          </cell>
          <cell r="B62" t="str">
            <v>Salaries, Leave, Super, Payroll Tax, Wcomp</v>
          </cell>
          <cell r="C62">
            <v>60785.2</v>
          </cell>
          <cell r="D62">
            <v>54797.34</v>
          </cell>
          <cell r="E62">
            <v>54402.310000000012</v>
          </cell>
          <cell r="F62">
            <v>59429.739999999991</v>
          </cell>
          <cell r="G62">
            <v>49395.850000000006</v>
          </cell>
          <cell r="H62">
            <v>55038.740000000049</v>
          </cell>
          <cell r="I62">
            <v>72847.509999999951</v>
          </cell>
          <cell r="J62">
            <v>54383.010000000068</v>
          </cell>
          <cell r="K62">
            <v>54421.619999999937</v>
          </cell>
          <cell r="L62">
            <v>52152.069999999891</v>
          </cell>
          <cell r="M62">
            <v>7599.0800000001909</v>
          </cell>
          <cell r="N62">
            <v>45381.719999999856</v>
          </cell>
          <cell r="O62">
            <v>56011.340000000004</v>
          </cell>
          <cell r="P62">
            <v>975308.57999999984</v>
          </cell>
          <cell r="Q62">
            <v>-2454.0600000000559</v>
          </cell>
          <cell r="R62">
            <v>0</v>
          </cell>
          <cell r="S62">
            <v>8591.8300000000745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1037457.6899999998</v>
          </cell>
        </row>
        <row r="63">
          <cell r="A63" t="str">
            <v>Admin Telephone</v>
          </cell>
          <cell r="B63" t="str">
            <v>Telephone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</row>
        <row r="64">
          <cell r="A64" t="str">
            <v>Admin Other</v>
          </cell>
          <cell r="B64" t="str">
            <v>Other Admin Expenses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16.25</v>
          </cell>
          <cell r="P64">
            <v>0</v>
          </cell>
          <cell r="Q64">
            <v>36.450000000000003</v>
          </cell>
          <cell r="R64">
            <v>0</v>
          </cell>
          <cell r="S64">
            <v>308</v>
          </cell>
          <cell r="T64">
            <v>15</v>
          </cell>
          <cell r="U64">
            <v>0</v>
          </cell>
          <cell r="V64">
            <v>0</v>
          </cell>
          <cell r="W64">
            <v>45</v>
          </cell>
          <cell r="X64">
            <v>0</v>
          </cell>
          <cell r="Y64">
            <v>0</v>
          </cell>
          <cell r="Z64">
            <v>0</v>
          </cell>
          <cell r="AA64">
            <v>420.7</v>
          </cell>
        </row>
        <row r="65">
          <cell r="A65" t="str">
            <v>Non Operating Income</v>
          </cell>
          <cell r="B65" t="str">
            <v>Non Operating Income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B66" t="str">
            <v>Total Administrative expenses</v>
          </cell>
          <cell r="C66">
            <v>60785.2</v>
          </cell>
          <cell r="D66">
            <v>54797.34</v>
          </cell>
          <cell r="E66">
            <v>54402.310000000012</v>
          </cell>
          <cell r="F66">
            <v>59429.739999999991</v>
          </cell>
          <cell r="G66">
            <v>49395.850000000006</v>
          </cell>
          <cell r="H66">
            <v>55038.740000000049</v>
          </cell>
          <cell r="I66">
            <v>72847.509999999951</v>
          </cell>
          <cell r="J66">
            <v>54383.010000000068</v>
          </cell>
          <cell r="K66">
            <v>54421.619999999937</v>
          </cell>
          <cell r="L66">
            <v>52152.069999999891</v>
          </cell>
          <cell r="M66">
            <v>7599.0800000001909</v>
          </cell>
          <cell r="N66">
            <v>45381.719999999856</v>
          </cell>
          <cell r="O66">
            <v>56027.590000000004</v>
          </cell>
          <cell r="P66">
            <v>975308.57999999984</v>
          </cell>
          <cell r="Q66">
            <v>-2417.6100000000561</v>
          </cell>
          <cell r="R66">
            <v>0</v>
          </cell>
          <cell r="S66">
            <v>8899.8300000000745</v>
          </cell>
          <cell r="T66">
            <v>15</v>
          </cell>
          <cell r="U66">
            <v>0</v>
          </cell>
          <cell r="V66">
            <v>0</v>
          </cell>
          <cell r="W66">
            <v>45</v>
          </cell>
          <cell r="X66">
            <v>0</v>
          </cell>
          <cell r="Y66">
            <v>0</v>
          </cell>
          <cell r="Z66">
            <v>0</v>
          </cell>
          <cell r="AA66">
            <v>1037878.3899999998</v>
          </cell>
        </row>
        <row r="67">
          <cell r="C67">
            <v>0.84070896213412816</v>
          </cell>
          <cell r="D67">
            <v>0.75416092015401581</v>
          </cell>
          <cell r="E67">
            <v>0.71887214278625933</v>
          </cell>
          <cell r="F67">
            <v>0.7853046045109161</v>
          </cell>
          <cell r="G67">
            <v>0.65271677864871269</v>
          </cell>
          <cell r="H67">
            <v>0.70199653967984743</v>
          </cell>
          <cell r="I67">
            <v>0.92151020001819062</v>
          </cell>
          <cell r="J67">
            <v>0.7186171125797155</v>
          </cell>
          <cell r="K67">
            <v>0.71912730513280643</v>
          </cell>
          <cell r="L67">
            <v>0.72130572315047536</v>
          </cell>
          <cell r="M67">
            <v>0.10510148292634354</v>
          </cell>
          <cell r="N67">
            <v>0.62766625298693524</v>
          </cell>
          <cell r="O67">
            <v>0.76433593975414971</v>
          </cell>
          <cell r="P67">
            <v>13.305291197507962</v>
          </cell>
          <cell r="AA67">
            <v>7.0794384924567852</v>
          </cell>
        </row>
        <row r="69">
          <cell r="B69" t="str">
            <v>EBITDA</v>
          </cell>
          <cell r="C69">
            <v>11517.11</v>
          </cell>
          <cell r="D69">
            <v>17862.670000000013</v>
          </cell>
          <cell r="E69">
            <v>21274.999999999985</v>
          </cell>
          <cell r="F69">
            <v>16247.570000000007</v>
          </cell>
          <cell r="G69">
            <v>26281.459999999992</v>
          </cell>
          <cell r="H69">
            <v>23364.409999999974</v>
          </cell>
          <cell r="I69">
            <v>6204.7999999999884</v>
          </cell>
          <cell r="J69">
            <v>21294.299999999988</v>
          </cell>
          <cell r="K69">
            <v>21255.690000000002</v>
          </cell>
          <cell r="L69">
            <v>20150.240000000165</v>
          </cell>
          <cell r="M69">
            <v>64703.229999999749</v>
          </cell>
          <cell r="N69">
            <v>26920.5900000002</v>
          </cell>
          <cell r="O69">
            <v>17274.719999999994</v>
          </cell>
          <cell r="P69">
            <v>-902006.26999999979</v>
          </cell>
          <cell r="Q69">
            <v>2417.6100000000561</v>
          </cell>
          <cell r="R69">
            <v>0</v>
          </cell>
          <cell r="S69">
            <v>-8899.8300000000745</v>
          </cell>
          <cell r="T69">
            <v>-15</v>
          </cell>
          <cell r="U69">
            <v>0</v>
          </cell>
          <cell r="V69">
            <v>0</v>
          </cell>
          <cell r="W69">
            <v>-45</v>
          </cell>
          <cell r="X69">
            <v>0</v>
          </cell>
          <cell r="Y69">
            <v>0</v>
          </cell>
          <cell r="Z69">
            <v>0</v>
          </cell>
          <cell r="AA69">
            <v>-891273.76999999979</v>
          </cell>
        </row>
        <row r="70">
          <cell r="C70">
            <v>0.15929103786587179</v>
          </cell>
          <cell r="D70">
            <v>0.24583907984598419</v>
          </cell>
          <cell r="E70">
            <v>0.28112785721374062</v>
          </cell>
          <cell r="F70">
            <v>0.21469539548908395</v>
          </cell>
          <cell r="G70">
            <v>0.34728322135128736</v>
          </cell>
          <cell r="H70">
            <v>0.29800346032015251</v>
          </cell>
          <cell r="I70">
            <v>7.8489799981809424E-2</v>
          </cell>
          <cell r="J70">
            <v>0.28138288742028456</v>
          </cell>
          <cell r="K70">
            <v>0.28087269486719363</v>
          </cell>
          <cell r="L70">
            <v>0.27869427684952458</v>
          </cell>
          <cell r="M70">
            <v>0.89489851707365642</v>
          </cell>
          <cell r="N70">
            <v>0.37233374701306471</v>
          </cell>
          <cell r="O70">
            <v>0.23566406024585029</v>
          </cell>
          <cell r="P70">
            <v>-12.305291197507961</v>
          </cell>
          <cell r="AA70">
            <v>-6.0794384924567852</v>
          </cell>
        </row>
        <row r="72">
          <cell r="A72" t="str">
            <v>Depreciation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</row>
        <row r="74">
          <cell r="B74" t="str">
            <v>EBIT</v>
          </cell>
          <cell r="C74">
            <v>11517.11</v>
          </cell>
          <cell r="D74">
            <v>17862.670000000013</v>
          </cell>
          <cell r="E74">
            <v>21274.999999999985</v>
          </cell>
          <cell r="F74">
            <v>16247.570000000007</v>
          </cell>
          <cell r="G74">
            <v>26281.459999999992</v>
          </cell>
          <cell r="H74">
            <v>23364.409999999974</v>
          </cell>
          <cell r="I74">
            <v>6204.7999999999884</v>
          </cell>
          <cell r="J74">
            <v>21294.299999999988</v>
          </cell>
          <cell r="K74">
            <v>21255.690000000002</v>
          </cell>
          <cell r="L74">
            <v>20150.240000000165</v>
          </cell>
          <cell r="M74">
            <v>64703.229999999749</v>
          </cell>
          <cell r="N74">
            <v>26920.5900000002</v>
          </cell>
          <cell r="O74">
            <v>17274.719999999994</v>
          </cell>
          <cell r="P74">
            <v>-902006.26999999979</v>
          </cell>
          <cell r="Q74">
            <v>2417.6100000000561</v>
          </cell>
          <cell r="R74">
            <v>0</v>
          </cell>
          <cell r="S74">
            <v>-8899.8300000000745</v>
          </cell>
          <cell r="T74">
            <v>-15</v>
          </cell>
          <cell r="U74">
            <v>0</v>
          </cell>
          <cell r="V74">
            <v>0</v>
          </cell>
          <cell r="W74">
            <v>-45</v>
          </cell>
          <cell r="X74">
            <v>0</v>
          </cell>
          <cell r="Y74">
            <v>0</v>
          </cell>
          <cell r="Z74">
            <v>0</v>
          </cell>
          <cell r="AA74">
            <v>-891273.76999999979</v>
          </cell>
        </row>
        <row r="75">
          <cell r="C75">
            <v>0.15929103786587179</v>
          </cell>
          <cell r="D75">
            <v>0.24583907984598419</v>
          </cell>
          <cell r="E75">
            <v>0.28112785721374062</v>
          </cell>
          <cell r="F75">
            <v>0.21469539548908395</v>
          </cell>
          <cell r="G75">
            <v>0.34728322135128736</v>
          </cell>
          <cell r="H75">
            <v>0.29800346032015251</v>
          </cell>
          <cell r="I75">
            <v>7.8489799981809424E-2</v>
          </cell>
          <cell r="J75">
            <v>0.28138288742028456</v>
          </cell>
          <cell r="K75">
            <v>0.28087269486719363</v>
          </cell>
          <cell r="L75">
            <v>0.27869427684952458</v>
          </cell>
          <cell r="M75">
            <v>0.89489851707365642</v>
          </cell>
          <cell r="N75">
            <v>0.37233374701306471</v>
          </cell>
          <cell r="O75">
            <v>0.23566406024585029</v>
          </cell>
          <cell r="P75">
            <v>-12.305291197507961</v>
          </cell>
          <cell r="AA75">
            <v>-6.0794384924567852</v>
          </cell>
        </row>
        <row r="77">
          <cell r="A77" t="str">
            <v>Interest</v>
          </cell>
          <cell r="B77" t="str">
            <v>Interest expense</v>
          </cell>
          <cell r="C77">
            <v>-215.01</v>
          </cell>
          <cell r="D77">
            <v>-95.550000000000011</v>
          </cell>
          <cell r="E77">
            <v>94.27000000000001</v>
          </cell>
          <cell r="F77">
            <v>-1.3900000000000148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-20.299999999999983</v>
          </cell>
          <cell r="L77">
            <v>0</v>
          </cell>
          <cell r="M77">
            <v>-17.189999999999998</v>
          </cell>
          <cell r="N77">
            <v>128.25</v>
          </cell>
          <cell r="O77">
            <v>0</v>
          </cell>
          <cell r="P77">
            <v>0</v>
          </cell>
          <cell r="Q77">
            <v>-0.02</v>
          </cell>
          <cell r="R77">
            <v>-294.05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-294.07</v>
          </cell>
        </row>
        <row r="79">
          <cell r="B79" t="str">
            <v>Profit Before Tax</v>
          </cell>
          <cell r="C79">
            <v>11732.12</v>
          </cell>
          <cell r="D79">
            <v>17958.220000000012</v>
          </cell>
          <cell r="E79">
            <v>21180.729999999985</v>
          </cell>
          <cell r="F79">
            <v>16248.960000000006</v>
          </cell>
          <cell r="G79">
            <v>26281.459999999992</v>
          </cell>
          <cell r="H79">
            <v>23364.409999999974</v>
          </cell>
          <cell r="I79">
            <v>6204.7999999999884</v>
          </cell>
          <cell r="J79">
            <v>21294.299999999988</v>
          </cell>
          <cell r="K79">
            <v>21275.99</v>
          </cell>
          <cell r="L79">
            <v>20150.240000000165</v>
          </cell>
          <cell r="M79">
            <v>64720.419999999751</v>
          </cell>
          <cell r="N79">
            <v>26792.3400000002</v>
          </cell>
          <cell r="O79">
            <v>17274.719999999994</v>
          </cell>
          <cell r="P79">
            <v>-902006.26999999979</v>
          </cell>
          <cell r="Q79">
            <v>2417.630000000056</v>
          </cell>
          <cell r="R79">
            <v>294.05</v>
          </cell>
          <cell r="S79">
            <v>-8899.8300000000745</v>
          </cell>
          <cell r="T79">
            <v>-15</v>
          </cell>
          <cell r="U79">
            <v>0</v>
          </cell>
          <cell r="V79">
            <v>0</v>
          </cell>
          <cell r="W79">
            <v>-45</v>
          </cell>
          <cell r="X79">
            <v>0</v>
          </cell>
          <cell r="Y79">
            <v>0</v>
          </cell>
          <cell r="Z79">
            <v>0</v>
          </cell>
          <cell r="AA79">
            <v>-890979.69999999984</v>
          </cell>
        </row>
        <row r="80">
          <cell r="C80">
            <v>0.16226480177465977</v>
          </cell>
          <cell r="D80">
            <v>0.24715410856673445</v>
          </cell>
          <cell r="E80">
            <v>0.2798821734017764</v>
          </cell>
          <cell r="F80">
            <v>0.21471376294955524</v>
          </cell>
          <cell r="G80">
            <v>0.34728322135128736</v>
          </cell>
          <cell r="H80">
            <v>0.29800346032015251</v>
          </cell>
          <cell r="I80">
            <v>7.8489799981809424E-2</v>
          </cell>
          <cell r="J80">
            <v>0.28138288742028456</v>
          </cell>
          <cell r="K80">
            <v>0.28114093907407672</v>
          </cell>
          <cell r="L80">
            <v>0.27869427684952458</v>
          </cell>
          <cell r="M80">
            <v>0.89513626881353869</v>
          </cell>
          <cell r="N80">
            <v>0.37055994476525272</v>
          </cell>
          <cell r="O80">
            <v>0.23566406024585029</v>
          </cell>
          <cell r="P80">
            <v>-12.305291197507961</v>
          </cell>
          <cell r="AA80">
            <v>-6.0774326211547756</v>
          </cell>
        </row>
        <row r="82">
          <cell r="A82" t="str">
            <v>Income Tax</v>
          </cell>
          <cell r="B82" t="str">
            <v>Income tax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13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B84" t="str">
            <v>PAT</v>
          </cell>
          <cell r="C84">
            <v>11732.12</v>
          </cell>
          <cell r="D84">
            <v>17958.220000000012</v>
          </cell>
          <cell r="E84">
            <v>21180.729999999985</v>
          </cell>
          <cell r="F84">
            <v>16248.960000000006</v>
          </cell>
          <cell r="G84">
            <v>26281.459999999992</v>
          </cell>
          <cell r="H84">
            <v>23364.409999999974</v>
          </cell>
          <cell r="I84">
            <v>6204.7999999999884</v>
          </cell>
          <cell r="J84">
            <v>21294.299999999988</v>
          </cell>
          <cell r="K84">
            <v>21275.99</v>
          </cell>
          <cell r="L84">
            <v>20150.240000000165</v>
          </cell>
          <cell r="M84">
            <v>64720.419999999751</v>
          </cell>
          <cell r="N84">
            <v>26779.3400000002</v>
          </cell>
          <cell r="O84">
            <v>17274.719999999994</v>
          </cell>
          <cell r="P84">
            <v>-902006.26999999979</v>
          </cell>
          <cell r="Q84">
            <v>2417.630000000056</v>
          </cell>
          <cell r="R84">
            <v>294.05</v>
          </cell>
          <cell r="S84">
            <v>-8899.8300000000745</v>
          </cell>
          <cell r="T84">
            <v>-15</v>
          </cell>
          <cell r="U84">
            <v>0</v>
          </cell>
          <cell r="V84">
            <v>0</v>
          </cell>
          <cell r="W84">
            <v>-45</v>
          </cell>
          <cell r="X84">
            <v>0</v>
          </cell>
          <cell r="Y84">
            <v>0</v>
          </cell>
          <cell r="Z84">
            <v>0</v>
          </cell>
          <cell r="AA84">
            <v>-890979.69999999984</v>
          </cell>
        </row>
        <row r="85">
          <cell r="C85">
            <v>0.16226480177465977</v>
          </cell>
          <cell r="D85">
            <v>0.24715410856673445</v>
          </cell>
          <cell r="E85">
            <v>0.2798821734017764</v>
          </cell>
          <cell r="F85">
            <v>0.21471376294955524</v>
          </cell>
          <cell r="G85">
            <v>0.34728322135128736</v>
          </cell>
          <cell r="H85">
            <v>0.29800346032015251</v>
          </cell>
          <cell r="I85">
            <v>7.8489799981809424E-2</v>
          </cell>
          <cell r="J85">
            <v>0.28138288742028456</v>
          </cell>
          <cell r="K85">
            <v>0.28114093907407672</v>
          </cell>
          <cell r="L85">
            <v>0.27869427684952458</v>
          </cell>
          <cell r="M85">
            <v>0.89513626881353869</v>
          </cell>
          <cell r="N85">
            <v>0.37038014414754078</v>
          </cell>
          <cell r="O85">
            <v>0.23566406024585029</v>
          </cell>
          <cell r="P85">
            <v>-12.305291197507961</v>
          </cell>
          <cell r="AA85">
            <v>-6.0774326211547756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>
        <row r="8">
          <cell r="A8" t="str">
            <v>Victoria</v>
          </cell>
          <cell r="B8">
            <v>749013.69</v>
          </cell>
          <cell r="C8">
            <v>731825.25000000023</v>
          </cell>
          <cell r="D8">
            <v>595596.52</v>
          </cell>
          <cell r="E8">
            <v>1234736.1199999999</v>
          </cell>
          <cell r="F8">
            <v>885710.10000000056</v>
          </cell>
          <cell r="G8">
            <v>705675.05999999971</v>
          </cell>
          <cell r="H8">
            <v>249173.72000000067</v>
          </cell>
          <cell r="I8">
            <v>634530.88999999873</v>
          </cell>
          <cell r="J8">
            <v>578622.99999999907</v>
          </cell>
          <cell r="K8">
            <v>359774.16000000108</v>
          </cell>
          <cell r="N8">
            <v>6724658.5099999998</v>
          </cell>
          <cell r="O8">
            <v>6681057.3700000001</v>
          </cell>
          <cell r="P8">
            <v>43601.139999999665</v>
          </cell>
          <cell r="Q8">
            <v>6.5260837597027948E-3</v>
          </cell>
          <cell r="R8">
            <v>7143184.9863979639</v>
          </cell>
          <cell r="S8">
            <v>-418526.47639796417</v>
          </cell>
          <cell r="T8">
            <v>-5.8591017479586671E-2</v>
          </cell>
          <cell r="V8" t="str">
            <v>Budget</v>
          </cell>
          <cell r="W8">
            <v>749013.69</v>
          </cell>
          <cell r="X8">
            <v>731825.25</v>
          </cell>
          <cell r="Y8">
            <v>595596.52</v>
          </cell>
          <cell r="Z8">
            <v>920977.72909836122</v>
          </cell>
          <cell r="AA8">
            <v>983034.84273884562</v>
          </cell>
          <cell r="AB8">
            <v>516709.66202383413</v>
          </cell>
          <cell r="AC8">
            <v>240916.26381662471</v>
          </cell>
          <cell r="AD8">
            <v>566303.66579300608</v>
          </cell>
          <cell r="AE8">
            <v>1006635.4404329919</v>
          </cell>
          <cell r="AF8">
            <v>832171.92249430052</v>
          </cell>
          <cell r="AG8">
            <v>950643.91538217419</v>
          </cell>
          <cell r="AH8">
            <v>866929.62194781692</v>
          </cell>
          <cell r="AI8">
            <v>8960758.5237279553</v>
          </cell>
          <cell r="AK8" t="str">
            <v>LY</v>
          </cell>
          <cell r="AL8">
            <v>589614.14999999991</v>
          </cell>
          <cell r="AM8">
            <v>744483.88000000012</v>
          </cell>
          <cell r="AN8">
            <v>675727.7899999998</v>
          </cell>
          <cell r="AO8">
            <v>863646.56999999983</v>
          </cell>
          <cell r="AP8">
            <v>921839.40000000037</v>
          </cell>
          <cell r="AQ8">
            <v>484544.11000000034</v>
          </cell>
          <cell r="AR8">
            <v>225918.89999999944</v>
          </cell>
          <cell r="AS8">
            <v>506866.90000000037</v>
          </cell>
          <cell r="AT8">
            <v>752406.36000000127</v>
          </cell>
          <cell r="AU8">
            <v>916009.30999999866</v>
          </cell>
          <cell r="AV8">
            <v>899712.25</v>
          </cell>
          <cell r="AW8">
            <v>874411.15999999922</v>
          </cell>
          <cell r="AX8">
            <v>5012641.7</v>
          </cell>
        </row>
        <row r="9">
          <cell r="A9" t="str">
            <v>NSW</v>
          </cell>
          <cell r="B9">
            <v>127934.29000000001</v>
          </cell>
          <cell r="C9">
            <v>127560.09999999995</v>
          </cell>
          <cell r="D9">
            <v>49940</v>
          </cell>
          <cell r="E9">
            <v>-48940</v>
          </cell>
          <cell r="F9">
            <v>0</v>
          </cell>
          <cell r="G9">
            <v>-6125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N9">
            <v>250369.38999999996</v>
          </cell>
          <cell r="O9">
            <v>1443799.67</v>
          </cell>
          <cell r="P9">
            <v>-1193430.28</v>
          </cell>
          <cell r="Q9">
            <v>-0.82658993820105253</v>
          </cell>
          <cell r="R9">
            <v>274435.39</v>
          </cell>
          <cell r="S9">
            <v>-24066.000000000058</v>
          </cell>
          <cell r="T9">
            <v>-8.7692771693913305E-2</v>
          </cell>
          <cell r="V9" t="str">
            <v>Budget</v>
          </cell>
          <cell r="W9">
            <v>96935.290000000008</v>
          </cell>
          <cell r="X9">
            <v>127560.09999999999</v>
          </cell>
          <cell r="Y9">
            <v>49940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274435.39</v>
          </cell>
          <cell r="AK9" t="str">
            <v>LY</v>
          </cell>
          <cell r="AL9">
            <v>215072</v>
          </cell>
          <cell r="AM9">
            <v>155996</v>
          </cell>
          <cell r="AN9">
            <v>207805.81000000006</v>
          </cell>
          <cell r="AO9">
            <v>150517.64000000013</v>
          </cell>
          <cell r="AP9">
            <v>129356</v>
          </cell>
          <cell r="AQ9">
            <v>63736.79999999993</v>
          </cell>
          <cell r="AR9">
            <v>86974.650000000023</v>
          </cell>
          <cell r="AS9">
            <v>155021.39999999991</v>
          </cell>
          <cell r="AT9">
            <v>131833.89999999991</v>
          </cell>
          <cell r="AU9">
            <v>147485.46999999997</v>
          </cell>
          <cell r="AV9">
            <v>136415</v>
          </cell>
          <cell r="AW9">
            <v>60874.010000000009</v>
          </cell>
          <cell r="AX9">
            <v>1164480.3</v>
          </cell>
        </row>
        <row r="10">
          <cell r="A10" t="str">
            <v>Brisbane</v>
          </cell>
          <cell r="B10">
            <v>704337.74</v>
          </cell>
          <cell r="C10">
            <v>1016834.4900000002</v>
          </cell>
          <cell r="D10">
            <v>930783.2899999998</v>
          </cell>
          <cell r="E10">
            <v>1167021.7999999998</v>
          </cell>
          <cell r="F10">
            <v>970929.02</v>
          </cell>
          <cell r="G10">
            <v>1058357.5599999996</v>
          </cell>
          <cell r="H10">
            <v>484662.65999999922</v>
          </cell>
          <cell r="I10">
            <v>914535.58000000194</v>
          </cell>
          <cell r="J10">
            <v>879230.12999999803</v>
          </cell>
          <cell r="K10">
            <v>460758.72000000346</v>
          </cell>
          <cell r="N10">
            <v>8587450.9900000021</v>
          </cell>
          <cell r="O10">
            <v>10054624.200000001</v>
          </cell>
          <cell r="P10">
            <v>-1467173.209999999</v>
          </cell>
          <cell r="Q10">
            <v>-0.14592024334435083</v>
          </cell>
          <cell r="R10">
            <v>9608621.8165392037</v>
          </cell>
          <cell r="S10">
            <v>-1021170.8265392017</v>
          </cell>
          <cell r="T10">
            <v>-0.10627651353511205</v>
          </cell>
          <cell r="V10" t="str">
            <v>Budget</v>
          </cell>
          <cell r="W10">
            <v>692017.74</v>
          </cell>
          <cell r="X10">
            <v>1016834.49</v>
          </cell>
          <cell r="Y10">
            <v>930783.29</v>
          </cell>
          <cell r="Z10">
            <v>1222556.7711453643</v>
          </cell>
          <cell r="AA10">
            <v>1238262.6885199999</v>
          </cell>
          <cell r="AB10">
            <v>964416.13240500016</v>
          </cell>
          <cell r="AC10">
            <v>523880.36821999995</v>
          </cell>
          <cell r="AD10">
            <v>963328.13096474402</v>
          </cell>
          <cell r="AE10">
            <v>1063990.2186570475</v>
          </cell>
          <cell r="AF10">
            <v>992551.98662704765</v>
          </cell>
          <cell r="AG10">
            <v>1123522.0786820475</v>
          </cell>
          <cell r="AH10">
            <v>1135906.4506870476</v>
          </cell>
          <cell r="AI10">
            <v>11868050.345908299</v>
          </cell>
          <cell r="AK10" t="str">
            <v>LY</v>
          </cell>
          <cell r="AL10">
            <v>852927.31</v>
          </cell>
          <cell r="AM10">
            <v>1146581.1800000002</v>
          </cell>
          <cell r="AN10">
            <v>963549.65000000014</v>
          </cell>
          <cell r="AO10">
            <v>1224020.8899999992</v>
          </cell>
          <cell r="AP10">
            <v>1152051.3799999999</v>
          </cell>
          <cell r="AQ10">
            <v>1242903.9400000004</v>
          </cell>
          <cell r="AR10">
            <v>528068.08999999892</v>
          </cell>
          <cell r="AS10">
            <v>1134079.9600000028</v>
          </cell>
          <cell r="AT10">
            <v>897887.35999999661</v>
          </cell>
          <cell r="AU10">
            <v>912554.4400000032</v>
          </cell>
          <cell r="AV10">
            <v>1056208.9299999978</v>
          </cell>
          <cell r="AW10">
            <v>1068338.8000000007</v>
          </cell>
          <cell r="AX10">
            <v>8244182.4000000022</v>
          </cell>
        </row>
        <row r="11">
          <cell r="A11" t="str">
            <v>Brisbane Bifolds</v>
          </cell>
          <cell r="B11">
            <v>0</v>
          </cell>
          <cell r="C11">
            <v>87199</v>
          </cell>
          <cell r="D11">
            <v>36711</v>
          </cell>
          <cell r="E11">
            <v>157446</v>
          </cell>
          <cell r="F11">
            <v>283229.99</v>
          </cell>
          <cell r="G11">
            <v>170670.41000000003</v>
          </cell>
          <cell r="H11">
            <v>63579.829999999958</v>
          </cell>
          <cell r="I11">
            <v>138767.68000000005</v>
          </cell>
          <cell r="J11">
            <v>25596</v>
          </cell>
          <cell r="K11">
            <v>77504</v>
          </cell>
          <cell r="N11">
            <v>1040703.91</v>
          </cell>
          <cell r="O11">
            <v>0</v>
          </cell>
          <cell r="P11">
            <v>1040703.91</v>
          </cell>
          <cell r="R11">
            <v>874076.99836048961</v>
          </cell>
          <cell r="S11">
            <v>166626.91163951042</v>
          </cell>
          <cell r="T11">
            <v>0.19063184588091589</v>
          </cell>
          <cell r="V11" t="str">
            <v>Budget</v>
          </cell>
          <cell r="W11">
            <v>0</v>
          </cell>
          <cell r="X11">
            <v>87199</v>
          </cell>
          <cell r="Y11">
            <v>36711</v>
          </cell>
          <cell r="Z11">
            <v>129480.59138139656</v>
          </cell>
          <cell r="AA11">
            <v>121867.39016857496</v>
          </cell>
          <cell r="AB11">
            <v>131478.09143005169</v>
          </cell>
          <cell r="AC11">
            <v>55860.607726167545</v>
          </cell>
          <cell r="AD11">
            <v>119966.36419948204</v>
          </cell>
          <cell r="AE11">
            <v>97203.303011115728</v>
          </cell>
          <cell r="AF11">
            <v>94310.650443701103</v>
          </cell>
          <cell r="AG11">
            <v>107476.3559515972</v>
          </cell>
          <cell r="AH11">
            <v>89915.534679704899</v>
          </cell>
          <cell r="AI11">
            <v>1071468.8889917918</v>
          </cell>
          <cell r="AK11" t="str">
            <v>LY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26620</v>
          </cell>
          <cell r="AW11">
            <v>55424</v>
          </cell>
          <cell r="AX11">
            <v>0</v>
          </cell>
        </row>
        <row r="12">
          <cell r="A12" t="str">
            <v>WA</v>
          </cell>
          <cell r="B12">
            <v>124302.39999999999</v>
          </cell>
          <cell r="C12">
            <v>187671.00000000003</v>
          </cell>
          <cell r="D12">
            <v>187714</v>
          </cell>
          <cell r="E12">
            <v>244824.13</v>
          </cell>
          <cell r="F12">
            <v>257798.84000000008</v>
          </cell>
          <cell r="G12">
            <v>300963.40000000002</v>
          </cell>
          <cell r="H12">
            <v>158707</v>
          </cell>
          <cell r="I12">
            <v>128738.64999999991</v>
          </cell>
          <cell r="J12">
            <v>186839.46999999997</v>
          </cell>
          <cell r="K12">
            <v>82935.339999999618</v>
          </cell>
          <cell r="N12">
            <v>1860494.2299999995</v>
          </cell>
          <cell r="O12">
            <v>2205193.6100000003</v>
          </cell>
          <cell r="P12">
            <v>-344699.38000000082</v>
          </cell>
          <cell r="Q12">
            <v>-0.15631252441367302</v>
          </cell>
          <cell r="R12">
            <v>2200990.7931980533</v>
          </cell>
          <cell r="S12">
            <v>-340496.56319805374</v>
          </cell>
          <cell r="T12">
            <v>-0.15470149364110247</v>
          </cell>
          <cell r="V12" t="str">
            <v>Budget</v>
          </cell>
          <cell r="W12">
            <v>124302.39999999999</v>
          </cell>
          <cell r="X12">
            <v>187671</v>
          </cell>
          <cell r="Y12">
            <v>187714</v>
          </cell>
          <cell r="Z12">
            <v>289639.15954364691</v>
          </cell>
          <cell r="AA12">
            <v>306546.73238662072</v>
          </cell>
          <cell r="AB12">
            <v>318749.53714781621</v>
          </cell>
          <cell r="AC12">
            <v>107622.04150750043</v>
          </cell>
          <cell r="AD12">
            <v>199861.57310167485</v>
          </cell>
          <cell r="AE12">
            <v>305112.18304359546</v>
          </cell>
          <cell r="AF12">
            <v>173772.16646719849</v>
          </cell>
          <cell r="AG12">
            <v>344490.27935427666</v>
          </cell>
          <cell r="AH12">
            <v>282332.14787330216</v>
          </cell>
          <cell r="AI12">
            <v>2827813.2204256319</v>
          </cell>
          <cell r="AK12" t="str">
            <v>LY</v>
          </cell>
          <cell r="AL12">
            <v>209440.6</v>
          </cell>
          <cell r="AM12">
            <v>170863.87</v>
          </cell>
          <cell r="AN12">
            <v>223698.90999999992</v>
          </cell>
          <cell r="AO12">
            <v>289714.39</v>
          </cell>
          <cell r="AP12">
            <v>306627.69999999995</v>
          </cell>
          <cell r="AQ12">
            <v>318833.00000000023</v>
          </cell>
          <cell r="AR12">
            <v>93830.180000000168</v>
          </cell>
          <cell r="AS12">
            <v>173381.51000000024</v>
          </cell>
          <cell r="AT12">
            <v>272786.24999999977</v>
          </cell>
          <cell r="AU12">
            <v>146017.19999999995</v>
          </cell>
          <cell r="AV12">
            <v>233134.43999999994</v>
          </cell>
          <cell r="AW12">
            <v>275423.23</v>
          </cell>
          <cell r="AX12">
            <v>1786390.1600000004</v>
          </cell>
        </row>
        <row r="13">
          <cell r="A13" t="str">
            <v>SCDS</v>
          </cell>
          <cell r="B13">
            <v>316503.05</v>
          </cell>
          <cell r="C13">
            <v>202900.22000000003</v>
          </cell>
          <cell r="D13">
            <v>184990.85999999987</v>
          </cell>
          <cell r="E13">
            <v>72912.390000000014</v>
          </cell>
          <cell r="F13">
            <v>179830</v>
          </cell>
          <cell r="G13">
            <v>94290.539999999921</v>
          </cell>
          <cell r="H13">
            <v>-1557.0400000000373</v>
          </cell>
          <cell r="I13">
            <v>1.0000000009313226E-2</v>
          </cell>
          <cell r="J13">
            <v>16828</v>
          </cell>
          <cell r="K13">
            <v>2.0000000018626451E-2</v>
          </cell>
          <cell r="N13">
            <v>1066698.0499999998</v>
          </cell>
          <cell r="O13">
            <v>3146177.04</v>
          </cell>
          <cell r="P13">
            <v>-2079478.9900000002</v>
          </cell>
          <cell r="Q13">
            <v>-0.66095421953749944</v>
          </cell>
          <cell r="R13">
            <v>1562529.3092890608</v>
          </cell>
          <cell r="S13">
            <v>-495831.25928906095</v>
          </cell>
          <cell r="T13">
            <v>-0.3173260535603396</v>
          </cell>
          <cell r="V13" t="str">
            <v>Budget</v>
          </cell>
          <cell r="W13">
            <v>296525.05</v>
          </cell>
          <cell r="X13">
            <v>202900.22000000003</v>
          </cell>
          <cell r="Y13">
            <v>184990.86</v>
          </cell>
          <cell r="Z13">
            <v>115365.60918399999</v>
          </cell>
          <cell r="AA13">
            <v>119119.03141599998</v>
          </cell>
          <cell r="AB13">
            <v>139214.042112</v>
          </cell>
          <cell r="AC13">
            <v>79890.027999999991</v>
          </cell>
          <cell r="AD13">
            <v>113808.27127096185</v>
          </cell>
          <cell r="AE13">
            <v>154559.19831704962</v>
          </cell>
          <cell r="AF13">
            <v>156156.99898904964</v>
          </cell>
          <cell r="AG13">
            <v>155358.10912504961</v>
          </cell>
          <cell r="AH13">
            <v>155358.10912504961</v>
          </cell>
          <cell r="AI13">
            <v>1873245.5275391599</v>
          </cell>
          <cell r="AK13" t="str">
            <v>LY</v>
          </cell>
          <cell r="AL13">
            <v>15238.149999999998</v>
          </cell>
          <cell r="AM13">
            <v>376745.77</v>
          </cell>
          <cell r="AN13">
            <v>340196.03999999969</v>
          </cell>
          <cell r="AO13">
            <v>395432.84000000055</v>
          </cell>
          <cell r="AP13">
            <v>457270.08999999962</v>
          </cell>
          <cell r="AQ13">
            <v>348887.01</v>
          </cell>
          <cell r="AR13">
            <v>251275.62999999989</v>
          </cell>
          <cell r="AS13">
            <v>258335.41000000015</v>
          </cell>
          <cell r="AT13">
            <v>350771.16999999993</v>
          </cell>
          <cell r="AU13">
            <v>352024.93000000017</v>
          </cell>
          <cell r="AV13">
            <v>501135.88999999966</v>
          </cell>
          <cell r="AW13">
            <v>475426.98999999929</v>
          </cell>
          <cell r="AX13">
            <v>2443380.94</v>
          </cell>
        </row>
        <row r="14">
          <cell r="A14" t="str">
            <v>Head Office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AI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A15" t="str">
            <v>Delta</v>
          </cell>
          <cell r="B15">
            <v>73302.31</v>
          </cell>
          <cell r="C15">
            <v>73302.31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N15">
            <v>146604.62</v>
          </cell>
          <cell r="O15">
            <v>753106.64</v>
          </cell>
          <cell r="P15">
            <v>-606502.02</v>
          </cell>
          <cell r="Q15">
            <v>-0.80533351823853261</v>
          </cell>
          <cell r="R15">
            <v>0</v>
          </cell>
          <cell r="S15">
            <v>146604.62</v>
          </cell>
          <cell r="V15" t="str">
            <v>Budget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K15" t="str">
            <v>LY</v>
          </cell>
          <cell r="AL15">
            <v>72302.31</v>
          </cell>
          <cell r="AM15">
            <v>72660.010000000009</v>
          </cell>
          <cell r="AN15">
            <v>75677.31</v>
          </cell>
          <cell r="AO15">
            <v>75677.31</v>
          </cell>
          <cell r="AP15">
            <v>75677.31</v>
          </cell>
          <cell r="AQ15">
            <v>78403.150000000023</v>
          </cell>
          <cell r="AR15">
            <v>79052.309999999939</v>
          </cell>
          <cell r="AS15">
            <v>75677.310000000056</v>
          </cell>
          <cell r="AT15">
            <v>75677.309999999939</v>
          </cell>
          <cell r="AU15">
            <v>72302.310000000056</v>
          </cell>
          <cell r="AV15">
            <v>72302.309999999939</v>
          </cell>
          <cell r="AW15">
            <v>72302.310000000056</v>
          </cell>
          <cell r="AX15">
            <v>605127.02</v>
          </cell>
        </row>
        <row r="16">
          <cell r="A16" t="str">
            <v xml:space="preserve">Total  </v>
          </cell>
          <cell r="B16">
            <v>2095393.48</v>
          </cell>
          <cell r="C16">
            <v>2427292.3700000006</v>
          </cell>
          <cell r="D16">
            <v>1985735.6699999997</v>
          </cell>
          <cell r="E16">
            <v>2828000.44</v>
          </cell>
          <cell r="F16">
            <v>2577497.9500000002</v>
          </cell>
          <cell r="G16">
            <v>2323831.9699999993</v>
          </cell>
          <cell r="H16">
            <v>954566.16999999981</v>
          </cell>
          <cell r="I16">
            <v>1816572.8100000008</v>
          </cell>
          <cell r="J16">
            <v>1687116.5999999971</v>
          </cell>
          <cell r="K16">
            <v>980972.24000000418</v>
          </cell>
          <cell r="L16">
            <v>0</v>
          </cell>
          <cell r="M16">
            <v>0</v>
          </cell>
          <cell r="N16">
            <v>19676979.700000003</v>
          </cell>
          <cell r="O16">
            <v>24283958.530000001</v>
          </cell>
          <cell r="P16">
            <v>-4606978.83</v>
          </cell>
          <cell r="Q16">
            <v>-0.18971284374038996</v>
          </cell>
          <cell r="R16">
            <v>21663839.293784767</v>
          </cell>
          <cell r="S16">
            <v>-1986859.59378477</v>
          </cell>
          <cell r="T16">
            <v>-9.1713180052752183E-2</v>
          </cell>
          <cell r="W16">
            <v>1958794.17</v>
          </cell>
          <cell r="X16">
            <v>2353990.06</v>
          </cell>
          <cell r="Y16">
            <v>1985735.67</v>
          </cell>
          <cell r="Z16">
            <v>2678019.860352769</v>
          </cell>
          <cell r="AA16">
            <v>2768830.6852300414</v>
          </cell>
          <cell r="AB16">
            <v>2070567.4651187023</v>
          </cell>
          <cell r="AC16">
            <v>1008169.3092702928</v>
          </cell>
          <cell r="AD16">
            <v>1963268.0053298692</v>
          </cell>
          <cell r="AE16">
            <v>2627500.3434617999</v>
          </cell>
          <cell r="AF16">
            <v>2248963.7250212971</v>
          </cell>
          <cell r="AG16">
            <v>2681490.738495145</v>
          </cell>
          <cell r="AH16">
            <v>2530441.8643129212</v>
          </cell>
          <cell r="AI16">
            <v>26875771.896592837</v>
          </cell>
          <cell r="AL16">
            <v>1954594.52</v>
          </cell>
          <cell r="AM16">
            <v>2667330.71</v>
          </cell>
          <cell r="AN16">
            <v>2486655.5099999998</v>
          </cell>
          <cell r="AO16">
            <v>2999009.64</v>
          </cell>
          <cell r="AP16">
            <v>3042821.8800000004</v>
          </cell>
          <cell r="AQ16">
            <v>2537308.0100000002</v>
          </cell>
          <cell r="AR16">
            <v>1265119.7599999984</v>
          </cell>
          <cell r="AS16">
            <v>2303362.4900000035</v>
          </cell>
          <cell r="AT16">
            <v>2481362.3499999973</v>
          </cell>
          <cell r="AU16">
            <v>2546393.660000002</v>
          </cell>
          <cell r="AV16">
            <v>2925528.8199999975</v>
          </cell>
          <cell r="AW16">
            <v>2882200.4999999995</v>
          </cell>
          <cell r="AX16">
            <v>19256202.520000003</v>
          </cell>
        </row>
        <row r="17">
          <cell r="S17">
            <v>0</v>
          </cell>
        </row>
        <row r="18">
          <cell r="A18" t="str">
            <v>Intracompany Sales</v>
          </cell>
          <cell r="B18">
            <v>91238.68</v>
          </cell>
          <cell r="C18">
            <v>91788.31</v>
          </cell>
          <cell r="D18">
            <v>3750</v>
          </cell>
          <cell r="E18">
            <v>11619.999999999998</v>
          </cell>
          <cell r="F18">
            <v>3420</v>
          </cell>
          <cell r="G18">
            <v>10145.880000000001</v>
          </cell>
          <cell r="H18">
            <v>550</v>
          </cell>
          <cell r="I18">
            <v>1170</v>
          </cell>
          <cell r="J18">
            <v>8572.4999999999964</v>
          </cell>
          <cell r="K18">
            <v>2170</v>
          </cell>
          <cell r="N18">
            <v>224425.37</v>
          </cell>
          <cell r="O18">
            <v>806187.33</v>
          </cell>
          <cell r="P18">
            <v>-423782.33999999997</v>
          </cell>
          <cell r="Q18">
            <v>-0.5256623668347653</v>
          </cell>
          <cell r="R18">
            <v>0</v>
          </cell>
          <cell r="S18">
            <v>224425.37</v>
          </cell>
          <cell r="V18" t="str">
            <v>Budget</v>
          </cell>
          <cell r="W18">
            <v>0</v>
          </cell>
          <cell r="AI18">
            <v>0</v>
          </cell>
          <cell r="AK18" t="str">
            <v>LY</v>
          </cell>
          <cell r="AL18">
            <v>76166.649999999994</v>
          </cell>
          <cell r="AM18">
            <v>76716.360000000015</v>
          </cell>
          <cell r="AN18">
            <v>79587.31</v>
          </cell>
          <cell r="AO18">
            <v>89327.31</v>
          </cell>
          <cell r="AP18">
            <v>83177.31</v>
          </cell>
          <cell r="AQ18">
            <v>82053.150000000023</v>
          </cell>
          <cell r="AR18">
            <v>79052.309999999939</v>
          </cell>
          <cell r="AS18">
            <v>82127.310000000056</v>
          </cell>
          <cell r="AT18">
            <v>78077.309999999939</v>
          </cell>
          <cell r="AU18">
            <v>79902.310000000056</v>
          </cell>
          <cell r="AV18">
            <v>81846.309999999939</v>
          </cell>
          <cell r="AW18">
            <v>72302.310000000056</v>
          </cell>
          <cell r="AX18">
            <v>648207.71</v>
          </cell>
        </row>
        <row r="20">
          <cell r="A20" t="str">
            <v>TOTAL GROUP SALES</v>
          </cell>
          <cell r="B20">
            <v>2004154.8</v>
          </cell>
          <cell r="C20">
            <v>2335504.0600000005</v>
          </cell>
          <cell r="D20">
            <v>1981985.6699999997</v>
          </cell>
          <cell r="E20">
            <v>2816380.44</v>
          </cell>
          <cell r="F20">
            <v>2574077.9500000002</v>
          </cell>
          <cell r="G20">
            <v>2313686.0899999994</v>
          </cell>
          <cell r="H20">
            <v>954016.16999999981</v>
          </cell>
          <cell r="I20">
            <v>1815402.8100000008</v>
          </cell>
          <cell r="J20">
            <v>1678544.0999999971</v>
          </cell>
          <cell r="K20">
            <v>978802.24000000418</v>
          </cell>
          <cell r="L20">
            <v>0</v>
          </cell>
          <cell r="M20">
            <v>0</v>
          </cell>
          <cell r="N20">
            <v>19452554.330000002</v>
          </cell>
          <cell r="O20">
            <v>23477771.200000003</v>
          </cell>
          <cell r="P20">
            <v>-4183196.49</v>
          </cell>
          <cell r="Q20">
            <v>-0.17817689994355171</v>
          </cell>
          <cell r="R20">
            <v>21663839.293784767</v>
          </cell>
          <cell r="S20">
            <v>-2211284.9637847701</v>
          </cell>
          <cell r="T20">
            <v>-0.10207262589965645</v>
          </cell>
          <cell r="W20">
            <v>1958794.17</v>
          </cell>
          <cell r="X20">
            <v>2353990.06</v>
          </cell>
          <cell r="Y20">
            <v>1985735.67</v>
          </cell>
          <cell r="Z20">
            <v>2678019.860352769</v>
          </cell>
          <cell r="AA20">
            <v>2768830.6852300414</v>
          </cell>
          <cell r="AB20">
            <v>2070567.4651187023</v>
          </cell>
          <cell r="AC20">
            <v>1008169.3092702928</v>
          </cell>
          <cell r="AD20">
            <v>1963268.0053298692</v>
          </cell>
          <cell r="AE20">
            <v>2627500.3434617999</v>
          </cell>
          <cell r="AF20">
            <v>2248963.7250212971</v>
          </cell>
          <cell r="AG20">
            <v>2681490.738495145</v>
          </cell>
          <cell r="AH20">
            <v>2530441.8643129212</v>
          </cell>
          <cell r="AI20">
            <v>26875771.896592837</v>
          </cell>
          <cell r="AL20">
            <v>1878427.87</v>
          </cell>
          <cell r="AM20">
            <v>2590614.35</v>
          </cell>
          <cell r="AN20">
            <v>2407068.1999999997</v>
          </cell>
          <cell r="AO20">
            <v>2909682.33</v>
          </cell>
          <cell r="AP20">
            <v>2959644.5700000003</v>
          </cell>
          <cell r="AQ20">
            <v>2455254.8600000003</v>
          </cell>
          <cell r="AR20">
            <v>1186067.4499999983</v>
          </cell>
          <cell r="AS20">
            <v>2221235.1800000034</v>
          </cell>
          <cell r="AT20">
            <v>2403285.0399999972</v>
          </cell>
          <cell r="AU20">
            <v>2466491.350000002</v>
          </cell>
          <cell r="AV20">
            <v>2843682.5099999974</v>
          </cell>
          <cell r="AW20">
            <v>2809898.1899999995</v>
          </cell>
          <cell r="AX20">
            <v>18607994.810000002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3">
          <cell r="A3" t="str">
            <v>Branch #</v>
          </cell>
          <cell r="B3" t="str">
            <v>Branch Name</v>
          </cell>
        </row>
        <row r="4">
          <cell r="A4" t="str">
            <v>1000</v>
          </cell>
          <cell r="B4" t="str">
            <v>Victoria</v>
          </cell>
        </row>
        <row r="5">
          <cell r="A5" t="str">
            <v>2000</v>
          </cell>
          <cell r="B5" t="str">
            <v>NSW</v>
          </cell>
        </row>
        <row r="6">
          <cell r="A6" t="str">
            <v>4000</v>
          </cell>
          <cell r="B6" t="str">
            <v>Brisbane</v>
          </cell>
        </row>
        <row r="7">
          <cell r="A7" t="str">
            <v>4200</v>
          </cell>
          <cell r="B7" t="str">
            <v>SCDS</v>
          </cell>
        </row>
        <row r="8">
          <cell r="A8" t="str">
            <v>4500</v>
          </cell>
          <cell r="B8" t="str">
            <v>Bris Bifolds</v>
          </cell>
        </row>
        <row r="9">
          <cell r="A9" t="str">
            <v>6000</v>
          </cell>
          <cell r="B9" t="str">
            <v>WA</v>
          </cell>
        </row>
        <row r="10">
          <cell r="A10" t="str">
            <v>8000</v>
          </cell>
          <cell r="B10" t="str">
            <v>HO</v>
          </cell>
        </row>
      </sheetData>
      <sheetData sheetId="87" refreshError="1">
        <row r="3">
          <cell r="A3" t="str">
            <v>4000-1000</v>
          </cell>
          <cell r="B3" t="str">
            <v xml:space="preserve">Sales - Products - Aluminium                                </v>
          </cell>
          <cell r="C3" t="str">
            <v>Sales</v>
          </cell>
        </row>
        <row r="4">
          <cell r="A4" t="str">
            <v>4000-2000</v>
          </cell>
          <cell r="B4" t="str">
            <v xml:space="preserve">Sales - Products - Aluminium                                </v>
          </cell>
          <cell r="C4" t="str">
            <v>Sales</v>
          </cell>
        </row>
        <row r="5">
          <cell r="A5" t="str">
            <v>4000-4000</v>
          </cell>
          <cell r="B5" t="str">
            <v xml:space="preserve">Sales - Products - Aluminium                                </v>
          </cell>
          <cell r="C5" t="str">
            <v>Sales</v>
          </cell>
        </row>
        <row r="6">
          <cell r="A6" t="str">
            <v>4000-4200</v>
          </cell>
          <cell r="B6" t="str">
            <v xml:space="preserve">Sales - Products - Aluminium                                </v>
          </cell>
          <cell r="C6" t="str">
            <v>Sales</v>
          </cell>
        </row>
        <row r="7">
          <cell r="A7" t="str">
            <v>4000-4500</v>
          </cell>
          <cell r="B7" t="str">
            <v xml:space="preserve">Sales - Products - Aluminium                                </v>
          </cell>
          <cell r="C7" t="str">
            <v>Sales</v>
          </cell>
        </row>
        <row r="8">
          <cell r="A8" t="str">
            <v>4000-6000</v>
          </cell>
          <cell r="B8" t="str">
            <v xml:space="preserve">Sales - Products - Aluminium                                </v>
          </cell>
          <cell r="C8" t="str">
            <v>Sales</v>
          </cell>
        </row>
        <row r="9">
          <cell r="A9" t="str">
            <v>4003-1000</v>
          </cell>
          <cell r="B9" t="str">
            <v xml:space="preserve">Sales - Products - Steel Doors                              </v>
          </cell>
          <cell r="C9" t="str">
            <v>Sales</v>
          </cell>
        </row>
        <row r="10">
          <cell r="A10" t="str">
            <v>4003-4500</v>
          </cell>
          <cell r="B10" t="str">
            <v xml:space="preserve">Sales - Products - Steel Doors                              </v>
          </cell>
          <cell r="C10" t="str">
            <v>Sales</v>
          </cell>
        </row>
        <row r="11">
          <cell r="A11" t="str">
            <v>4003-6000</v>
          </cell>
          <cell r="B11" t="str">
            <v xml:space="preserve">Sales - Products - Steel Doors                              </v>
          </cell>
          <cell r="C11" t="str">
            <v>Sales</v>
          </cell>
        </row>
        <row r="12">
          <cell r="A12" t="str">
            <v>4005-1000</v>
          </cell>
          <cell r="B12" t="str">
            <v xml:space="preserve">Sales - Products - SRS                                      </v>
          </cell>
          <cell r="C12" t="str">
            <v>Sales</v>
          </cell>
        </row>
        <row r="13">
          <cell r="A13" t="str">
            <v>4005-2000</v>
          </cell>
          <cell r="B13" t="str">
            <v xml:space="preserve">Sales - Products - SRS                                      </v>
          </cell>
          <cell r="C13" t="str">
            <v>Sales</v>
          </cell>
        </row>
        <row r="14">
          <cell r="A14" t="str">
            <v>4005-4000</v>
          </cell>
          <cell r="B14" t="str">
            <v xml:space="preserve">Sales - Products - SRS                                      </v>
          </cell>
          <cell r="C14" t="str">
            <v>Sales</v>
          </cell>
        </row>
        <row r="15">
          <cell r="A15" t="str">
            <v>4005-4200</v>
          </cell>
          <cell r="B15" t="str">
            <v xml:space="preserve">Sales - Products - SRS                                      </v>
          </cell>
          <cell r="C15" t="str">
            <v>Sales</v>
          </cell>
        </row>
        <row r="16">
          <cell r="A16" t="str">
            <v>4005-6000</v>
          </cell>
          <cell r="B16" t="str">
            <v xml:space="preserve">Sales - Products - SRS                                      </v>
          </cell>
          <cell r="C16" t="str">
            <v>Sales</v>
          </cell>
        </row>
        <row r="17">
          <cell r="A17" t="str">
            <v>4007-4200</v>
          </cell>
          <cell r="B17" t="str">
            <v xml:space="preserve">Sales - Domestic Garage Doors                               </v>
          </cell>
          <cell r="C17" t="str">
            <v>Sales</v>
          </cell>
        </row>
        <row r="18">
          <cell r="A18" t="str">
            <v>4008-4200</v>
          </cell>
          <cell r="B18" t="str">
            <v xml:space="preserve">Sales - Gates &amp; Openers                                     </v>
          </cell>
          <cell r="C18" t="str">
            <v>Sales</v>
          </cell>
        </row>
        <row r="19">
          <cell r="A19" t="str">
            <v>4009-4200</v>
          </cell>
          <cell r="B19" t="str">
            <v xml:space="preserve">Sales - Plantation Shutters                                 </v>
          </cell>
          <cell r="C19" t="str">
            <v>Sales</v>
          </cell>
        </row>
        <row r="20">
          <cell r="A20" t="str">
            <v>4010-1000</v>
          </cell>
          <cell r="B20" t="str">
            <v xml:space="preserve">Sales - Service                                             </v>
          </cell>
          <cell r="C20" t="str">
            <v>Sales</v>
          </cell>
        </row>
        <row r="21">
          <cell r="A21" t="str">
            <v>4010-2000</v>
          </cell>
          <cell r="B21" t="str">
            <v xml:space="preserve">Sales - Service                                             </v>
          </cell>
          <cell r="C21" t="str">
            <v>Sales</v>
          </cell>
        </row>
        <row r="22">
          <cell r="A22" t="str">
            <v>4010-4000</v>
          </cell>
          <cell r="B22" t="str">
            <v xml:space="preserve">Sales - Service                                             </v>
          </cell>
          <cell r="C22" t="str">
            <v>Sales</v>
          </cell>
        </row>
        <row r="23">
          <cell r="A23" t="str">
            <v>4010-4200</v>
          </cell>
          <cell r="B23" t="str">
            <v xml:space="preserve">Sales - Service                                             </v>
          </cell>
          <cell r="C23" t="str">
            <v>Sales</v>
          </cell>
        </row>
        <row r="24">
          <cell r="A24" t="str">
            <v>4010-6000</v>
          </cell>
          <cell r="B24" t="str">
            <v xml:space="preserve">Sales - Service                                             </v>
          </cell>
          <cell r="C24" t="str">
            <v>Sales</v>
          </cell>
        </row>
        <row r="25">
          <cell r="A25" t="str">
            <v>4020-1000</v>
          </cell>
          <cell r="B25" t="str">
            <v xml:space="preserve">Sales - Parts                                               </v>
          </cell>
          <cell r="C25" t="str">
            <v>Sales</v>
          </cell>
        </row>
        <row r="26">
          <cell r="A26" t="str">
            <v>4020-2000</v>
          </cell>
          <cell r="B26" t="str">
            <v xml:space="preserve">Sales - Parts                                               </v>
          </cell>
          <cell r="C26" t="str">
            <v>Sales</v>
          </cell>
        </row>
        <row r="27">
          <cell r="A27" t="str">
            <v>4020-4000</v>
          </cell>
          <cell r="B27" t="str">
            <v xml:space="preserve">Sales - Parts                                               </v>
          </cell>
          <cell r="C27" t="str">
            <v>Sales</v>
          </cell>
        </row>
        <row r="28">
          <cell r="A28" t="str">
            <v>4020-4200</v>
          </cell>
          <cell r="B28" t="str">
            <v xml:space="preserve">Sales - Parts                                               </v>
          </cell>
          <cell r="C28" t="str">
            <v>Sales</v>
          </cell>
        </row>
        <row r="29">
          <cell r="A29" t="str">
            <v>4020-4500</v>
          </cell>
          <cell r="B29" t="str">
            <v xml:space="preserve">Sales - Parts                                               </v>
          </cell>
          <cell r="C29" t="str">
            <v>Sales</v>
          </cell>
        </row>
        <row r="30">
          <cell r="A30" t="str">
            <v>4020-6000</v>
          </cell>
          <cell r="B30" t="str">
            <v xml:space="preserve">Sales - Parts                                               </v>
          </cell>
          <cell r="C30" t="str">
            <v>Sales</v>
          </cell>
        </row>
        <row r="31">
          <cell r="A31" t="str">
            <v>4030-1000</v>
          </cell>
          <cell r="B31" t="str">
            <v xml:space="preserve">Sales - Sundries                                            </v>
          </cell>
          <cell r="C31" t="str">
            <v>Sales</v>
          </cell>
        </row>
        <row r="32">
          <cell r="A32" t="str">
            <v>4030-2000</v>
          </cell>
          <cell r="B32" t="str">
            <v xml:space="preserve">Sales - Sundries                                            </v>
          </cell>
          <cell r="C32" t="str">
            <v>Sales</v>
          </cell>
        </row>
        <row r="33">
          <cell r="A33" t="str">
            <v>4030-4000</v>
          </cell>
          <cell r="B33" t="str">
            <v xml:space="preserve">Sales - Sundries                                            </v>
          </cell>
          <cell r="C33" t="str">
            <v>Sales</v>
          </cell>
        </row>
        <row r="34">
          <cell r="A34" t="str">
            <v>4030-6000</v>
          </cell>
          <cell r="B34" t="str">
            <v xml:space="preserve">Sales - Sundries                                            </v>
          </cell>
          <cell r="C34" t="str">
            <v>Sales</v>
          </cell>
        </row>
        <row r="35">
          <cell r="A35" t="str">
            <v>4038-1000</v>
          </cell>
          <cell r="B35" t="str">
            <v xml:space="preserve">Sales - Powdercoating Aluminium                             </v>
          </cell>
          <cell r="C35" t="str">
            <v>Sales</v>
          </cell>
        </row>
        <row r="36">
          <cell r="A36" t="str">
            <v>4038-4000</v>
          </cell>
          <cell r="B36" t="str">
            <v xml:space="preserve">Sales - Powdercoating Aluminium                             </v>
          </cell>
          <cell r="C36" t="str">
            <v>Sales</v>
          </cell>
        </row>
        <row r="37">
          <cell r="A37" t="str">
            <v>4038-6000</v>
          </cell>
          <cell r="B37" t="str">
            <v xml:space="preserve">Sales - Powdercoating Aluminium                             </v>
          </cell>
          <cell r="C37" t="str">
            <v>Sales</v>
          </cell>
        </row>
        <row r="38">
          <cell r="A38" t="str">
            <v>4039-4000</v>
          </cell>
          <cell r="B38" t="str">
            <v xml:space="preserve">Sales - Powdercoating Steel                                 </v>
          </cell>
          <cell r="C38" t="str">
            <v>Sales</v>
          </cell>
        </row>
        <row r="39">
          <cell r="A39" t="str">
            <v>4039-6000</v>
          </cell>
          <cell r="B39" t="str">
            <v xml:space="preserve">Sales - Powdercoating Steel                                 </v>
          </cell>
          <cell r="C39" t="str">
            <v>Sales</v>
          </cell>
        </row>
        <row r="40">
          <cell r="A40" t="str">
            <v>4040-1000</v>
          </cell>
          <cell r="B40" t="str">
            <v xml:space="preserve">Sales - Installation                                        </v>
          </cell>
          <cell r="C40" t="str">
            <v>Sales</v>
          </cell>
        </row>
        <row r="41">
          <cell r="A41" t="str">
            <v>4040-2000</v>
          </cell>
          <cell r="B41" t="str">
            <v xml:space="preserve">Sales - Installation                                        </v>
          </cell>
          <cell r="C41" t="str">
            <v>Sales</v>
          </cell>
        </row>
        <row r="42">
          <cell r="A42" t="str">
            <v>4040-4000</v>
          </cell>
          <cell r="B42" t="str">
            <v xml:space="preserve">Sales - Installation                                        </v>
          </cell>
          <cell r="C42" t="str">
            <v>Sales</v>
          </cell>
        </row>
        <row r="43">
          <cell r="A43" t="str">
            <v>4040-4200</v>
          </cell>
          <cell r="B43" t="str">
            <v xml:space="preserve">Sales - Installation                                        </v>
          </cell>
          <cell r="C43" t="str">
            <v>Sales</v>
          </cell>
        </row>
        <row r="44">
          <cell r="A44" t="str">
            <v>4040-6000</v>
          </cell>
          <cell r="B44" t="str">
            <v xml:space="preserve">Sales - Installation                                        </v>
          </cell>
          <cell r="C44" t="str">
            <v>Sales</v>
          </cell>
        </row>
        <row r="45">
          <cell r="A45" t="str">
            <v>4041-1000</v>
          </cell>
          <cell r="B45" t="str">
            <v xml:space="preserve">Sales - Plant Hire                                          </v>
          </cell>
          <cell r="C45" t="str">
            <v>Sales</v>
          </cell>
        </row>
        <row r="46">
          <cell r="A46" t="str">
            <v>4041-2000</v>
          </cell>
          <cell r="B46" t="str">
            <v xml:space="preserve">Sales - Plant Hire                                          </v>
          </cell>
          <cell r="C46" t="str">
            <v>Sales</v>
          </cell>
        </row>
        <row r="47">
          <cell r="A47" t="str">
            <v>4041-4000</v>
          </cell>
          <cell r="B47" t="str">
            <v xml:space="preserve">Sales - Plant Hire                                          </v>
          </cell>
          <cell r="C47" t="str">
            <v>Sales</v>
          </cell>
        </row>
        <row r="48">
          <cell r="A48" t="str">
            <v>4041-4200</v>
          </cell>
          <cell r="B48" t="str">
            <v xml:space="preserve">Sales - Plant Hire                                          </v>
          </cell>
          <cell r="C48" t="str">
            <v>Sales</v>
          </cell>
        </row>
        <row r="49">
          <cell r="A49" t="str">
            <v>4041-6000</v>
          </cell>
          <cell r="B49" t="str">
            <v xml:space="preserve">Sales - Plant Hire                                          </v>
          </cell>
          <cell r="C49" t="str">
            <v>Sales</v>
          </cell>
        </row>
        <row r="50">
          <cell r="A50" t="str">
            <v>4042-1000</v>
          </cell>
          <cell r="B50" t="str">
            <v xml:space="preserve">Sales - Third Party Products                                </v>
          </cell>
          <cell r="C50" t="str">
            <v>Sales</v>
          </cell>
        </row>
        <row r="51">
          <cell r="A51" t="str">
            <v>4042-2000</v>
          </cell>
          <cell r="B51" t="str">
            <v xml:space="preserve">Sales - Third Party Products                                </v>
          </cell>
          <cell r="C51" t="str">
            <v>Sales</v>
          </cell>
        </row>
        <row r="52">
          <cell r="A52" t="str">
            <v>4042-4000</v>
          </cell>
          <cell r="B52" t="str">
            <v xml:space="preserve">Sales - Third Party Products                                </v>
          </cell>
          <cell r="C52" t="str">
            <v>Sales</v>
          </cell>
        </row>
        <row r="53">
          <cell r="A53" t="str">
            <v>4042-4200</v>
          </cell>
          <cell r="B53" t="str">
            <v xml:space="preserve">Sales - Third Party Products                                </v>
          </cell>
          <cell r="C53" t="str">
            <v>Sales</v>
          </cell>
        </row>
        <row r="54">
          <cell r="A54" t="str">
            <v>4042-4500</v>
          </cell>
          <cell r="B54" t="str">
            <v xml:space="preserve">Sales - Third Party Products                                </v>
          </cell>
          <cell r="C54" t="str">
            <v>Sales</v>
          </cell>
        </row>
        <row r="55">
          <cell r="A55" t="str">
            <v>4042-6000</v>
          </cell>
          <cell r="B55" t="str">
            <v xml:space="preserve">Sales - Third Party Products                                </v>
          </cell>
          <cell r="C55" t="str">
            <v>Sales</v>
          </cell>
        </row>
        <row r="56">
          <cell r="A56" t="str">
            <v>4043-1000</v>
          </cell>
          <cell r="B56" t="str">
            <v xml:space="preserve">Sales - Electrical Works                                    </v>
          </cell>
          <cell r="C56" t="str">
            <v>Sales</v>
          </cell>
        </row>
        <row r="57">
          <cell r="A57" t="str">
            <v>4043-2000</v>
          </cell>
          <cell r="B57" t="str">
            <v xml:space="preserve">Sales - Electrical Works                                    </v>
          </cell>
          <cell r="C57" t="str">
            <v>Sales</v>
          </cell>
        </row>
        <row r="58">
          <cell r="A58" t="str">
            <v>4043-4000</v>
          </cell>
          <cell r="B58" t="str">
            <v xml:space="preserve">Sales - Electrical Works                                    </v>
          </cell>
          <cell r="C58" t="str">
            <v>Sales</v>
          </cell>
        </row>
        <row r="59">
          <cell r="A59" t="str">
            <v>4043-4200</v>
          </cell>
          <cell r="B59" t="str">
            <v xml:space="preserve">Sales - Electrical Works                                    </v>
          </cell>
          <cell r="C59" t="str">
            <v>Sales</v>
          </cell>
        </row>
        <row r="60">
          <cell r="A60" t="str">
            <v>4043-6000</v>
          </cell>
          <cell r="B60" t="str">
            <v xml:space="preserve">Sales - Electrical Works                                    </v>
          </cell>
          <cell r="C60" t="str">
            <v>Sales</v>
          </cell>
        </row>
        <row r="61">
          <cell r="A61" t="str">
            <v>4044-1000</v>
          </cell>
          <cell r="B61" t="str">
            <v xml:space="preserve">Sales - Freight to Customers                                </v>
          </cell>
          <cell r="C61" t="str">
            <v>Sales</v>
          </cell>
        </row>
        <row r="62">
          <cell r="A62" t="str">
            <v>4044-2000</v>
          </cell>
          <cell r="B62" t="str">
            <v xml:space="preserve">Sales - Freight to Customers                                </v>
          </cell>
          <cell r="C62" t="str">
            <v>Sales</v>
          </cell>
        </row>
        <row r="63">
          <cell r="A63" t="str">
            <v>4044-4000</v>
          </cell>
          <cell r="B63" t="str">
            <v xml:space="preserve">Sales - Freight to Customers                                </v>
          </cell>
          <cell r="C63" t="str">
            <v>Sales</v>
          </cell>
        </row>
        <row r="64">
          <cell r="A64" t="str">
            <v>4044-4200</v>
          </cell>
          <cell r="B64" t="str">
            <v xml:space="preserve">Sales - Freight to Customers                                </v>
          </cell>
          <cell r="C64" t="str">
            <v>Sales</v>
          </cell>
        </row>
        <row r="65">
          <cell r="A65" t="str">
            <v>4044-6000</v>
          </cell>
          <cell r="B65" t="str">
            <v xml:space="preserve">Sales - Freight to Customers                                </v>
          </cell>
          <cell r="C65" t="str">
            <v>Sales</v>
          </cell>
        </row>
        <row r="66">
          <cell r="A66" t="str">
            <v>4045-1000</v>
          </cell>
          <cell r="B66" t="str">
            <v xml:space="preserve">Sales - Packing                                             </v>
          </cell>
          <cell r="C66" t="str">
            <v>Sales</v>
          </cell>
        </row>
        <row r="67">
          <cell r="A67" t="str">
            <v>4045-2000</v>
          </cell>
          <cell r="B67" t="str">
            <v xml:space="preserve">Sales - Packing                                             </v>
          </cell>
          <cell r="C67" t="str">
            <v>Sales</v>
          </cell>
        </row>
        <row r="68">
          <cell r="A68" t="str">
            <v>4045-4000</v>
          </cell>
          <cell r="B68" t="str">
            <v xml:space="preserve">Sales - Packing                                             </v>
          </cell>
          <cell r="C68" t="str">
            <v>Sales</v>
          </cell>
        </row>
        <row r="69">
          <cell r="A69" t="str">
            <v>4045-6000</v>
          </cell>
          <cell r="B69" t="str">
            <v xml:space="preserve">Sales - Packing                                             </v>
          </cell>
          <cell r="C69" t="str">
            <v>Sales</v>
          </cell>
        </row>
        <row r="70">
          <cell r="A70" t="str">
            <v>4046-1000</v>
          </cell>
          <cell r="B70" t="str">
            <v xml:space="preserve">Sales - Freight From  Branches                              </v>
          </cell>
          <cell r="C70" t="str">
            <v>Sales</v>
          </cell>
        </row>
        <row r="71">
          <cell r="A71" t="str">
            <v>4046-4000</v>
          </cell>
          <cell r="B71" t="str">
            <v xml:space="preserve">Sales - Freight From  Branches                              </v>
          </cell>
          <cell r="C71" t="str">
            <v>Sales</v>
          </cell>
        </row>
        <row r="72">
          <cell r="A72" t="str">
            <v>4046-6000</v>
          </cell>
          <cell r="B72" t="str">
            <v xml:space="preserve">Sales - Freight From  Branches                              </v>
          </cell>
          <cell r="C72" t="str">
            <v>Sales</v>
          </cell>
        </row>
        <row r="73">
          <cell r="A73" t="str">
            <v>4100-1000</v>
          </cell>
          <cell r="B73" t="str">
            <v xml:space="preserve">Returns/Allowances                                          </v>
          </cell>
          <cell r="C73" t="str">
            <v>Sales</v>
          </cell>
        </row>
        <row r="74">
          <cell r="A74" t="str">
            <v>4100-2000</v>
          </cell>
          <cell r="B74" t="str">
            <v xml:space="preserve">Returns/Allowances                                          </v>
          </cell>
          <cell r="C74" t="str">
            <v>Sales</v>
          </cell>
        </row>
        <row r="75">
          <cell r="A75" t="str">
            <v>4100-4000</v>
          </cell>
          <cell r="B75" t="str">
            <v xml:space="preserve">Returns/Allowances                                          </v>
          </cell>
          <cell r="C75" t="str">
            <v>Sales</v>
          </cell>
        </row>
        <row r="76">
          <cell r="A76" t="str">
            <v>4100-4200</v>
          </cell>
          <cell r="B76" t="str">
            <v xml:space="preserve">Returns/Allowances                                          </v>
          </cell>
          <cell r="C76" t="str">
            <v>Sales</v>
          </cell>
        </row>
        <row r="77">
          <cell r="A77" t="str">
            <v>4100-6000</v>
          </cell>
          <cell r="B77" t="str">
            <v xml:space="preserve">Returns/Allowances                                          </v>
          </cell>
          <cell r="C77" t="str">
            <v>Sales</v>
          </cell>
        </row>
        <row r="78">
          <cell r="A78" t="str">
            <v>4120-1000</v>
          </cell>
          <cell r="B78" t="str">
            <v xml:space="preserve">Sales - Price Discounts                                     </v>
          </cell>
          <cell r="C78" t="str">
            <v>Sales</v>
          </cell>
        </row>
        <row r="79">
          <cell r="A79" t="str">
            <v>4120-2000</v>
          </cell>
          <cell r="B79" t="str">
            <v xml:space="preserve">Sales - Price Discounts                                     </v>
          </cell>
          <cell r="C79" t="str">
            <v>Sales</v>
          </cell>
        </row>
        <row r="80">
          <cell r="A80" t="str">
            <v>4120-4000</v>
          </cell>
          <cell r="B80" t="str">
            <v xml:space="preserve">Sales - Price Discounts                                     </v>
          </cell>
          <cell r="C80" t="str">
            <v>Sales</v>
          </cell>
        </row>
        <row r="81">
          <cell r="A81" t="str">
            <v>4120-4200</v>
          </cell>
          <cell r="B81" t="str">
            <v xml:space="preserve">Sales - Price Discounts                                     </v>
          </cell>
          <cell r="C81" t="str">
            <v>Sales</v>
          </cell>
        </row>
        <row r="82">
          <cell r="A82" t="str">
            <v>4120-6000</v>
          </cell>
          <cell r="B82" t="str">
            <v xml:space="preserve">Sales - Price Discounts                                     </v>
          </cell>
          <cell r="C82" t="str">
            <v>Sales</v>
          </cell>
        </row>
        <row r="83">
          <cell r="A83" t="str">
            <v>4130-1000</v>
          </cell>
          <cell r="B83" t="str">
            <v xml:space="preserve">Sales - Managers Discounts                                  </v>
          </cell>
          <cell r="C83" t="str">
            <v>Sales</v>
          </cell>
        </row>
        <row r="84">
          <cell r="A84" t="str">
            <v>4130-2000</v>
          </cell>
          <cell r="B84" t="str">
            <v xml:space="preserve">Sales - Managers Discounts                                  </v>
          </cell>
          <cell r="C84" t="str">
            <v>Sales</v>
          </cell>
        </row>
        <row r="85">
          <cell r="A85" t="str">
            <v>4130-4000</v>
          </cell>
          <cell r="B85" t="str">
            <v xml:space="preserve">Sales - Managers Discounts                                  </v>
          </cell>
          <cell r="C85" t="str">
            <v>Sales</v>
          </cell>
        </row>
        <row r="86">
          <cell r="A86" t="str">
            <v>4130-6000</v>
          </cell>
          <cell r="B86" t="str">
            <v xml:space="preserve">Sales - Managers Discounts                                  </v>
          </cell>
          <cell r="C86" t="str">
            <v>Sales</v>
          </cell>
        </row>
        <row r="87">
          <cell r="A87" t="str">
            <v>4140-1000</v>
          </cell>
          <cell r="B87" t="str">
            <v xml:space="preserve">Inter Branch - Manufacturing Discount                       </v>
          </cell>
          <cell r="C87" t="str">
            <v>Sales</v>
          </cell>
        </row>
        <row r="88">
          <cell r="A88" t="str">
            <v>4140-4000</v>
          </cell>
          <cell r="B88" t="str">
            <v xml:space="preserve">Inter Branch - Manufacturing Discount                       </v>
          </cell>
          <cell r="C88" t="str">
            <v>Sales</v>
          </cell>
        </row>
        <row r="89">
          <cell r="A89" t="str">
            <v>4140-4200</v>
          </cell>
          <cell r="B89" t="str">
            <v xml:space="preserve">Inter Branch - Manufacturing Discount                       </v>
          </cell>
          <cell r="C89" t="str">
            <v>Sales</v>
          </cell>
        </row>
        <row r="90">
          <cell r="A90" t="str">
            <v>4140-4500</v>
          </cell>
          <cell r="B90" t="str">
            <v xml:space="preserve">Inter Branch - Manufacturing Discount                       </v>
          </cell>
          <cell r="C90" t="str">
            <v>Sales</v>
          </cell>
        </row>
        <row r="91">
          <cell r="A91" t="str">
            <v>4140-6000</v>
          </cell>
          <cell r="B91" t="str">
            <v xml:space="preserve">Inter Branch - Manufacturing Discount                       </v>
          </cell>
          <cell r="C91" t="str">
            <v>Sales</v>
          </cell>
        </row>
        <row r="92">
          <cell r="A92" t="str">
            <v>4150-1000</v>
          </cell>
          <cell r="B92" t="str">
            <v xml:space="preserve">Inter Branch - Selling Commission                           </v>
          </cell>
          <cell r="C92" t="str">
            <v>Sales</v>
          </cell>
        </row>
        <row r="93">
          <cell r="A93" t="str">
            <v>4150-4000</v>
          </cell>
          <cell r="B93" t="str">
            <v xml:space="preserve">Inter Branch - Selling Commission                           </v>
          </cell>
          <cell r="C93" t="str">
            <v>Sales</v>
          </cell>
        </row>
        <row r="94">
          <cell r="A94" t="str">
            <v>4150-6000</v>
          </cell>
          <cell r="B94" t="str">
            <v xml:space="preserve">Inter Branch - Selling Commission                           </v>
          </cell>
          <cell r="C94" t="str">
            <v>Sales</v>
          </cell>
        </row>
        <row r="95">
          <cell r="A95" t="str">
            <v>4180-1000</v>
          </cell>
          <cell r="B95" t="str">
            <v xml:space="preserve">Sales - Branches                                            </v>
          </cell>
          <cell r="C95" t="str">
            <v>Intraco Sales - VIC</v>
          </cell>
        </row>
        <row r="96">
          <cell r="A96" t="str">
            <v>4180-2000</v>
          </cell>
          <cell r="B96" t="str">
            <v xml:space="preserve">Sales - Branches                                            </v>
          </cell>
          <cell r="C96" t="str">
            <v>Intraco Sales - VIC</v>
          </cell>
        </row>
        <row r="97">
          <cell r="A97" t="str">
            <v>4180-4000</v>
          </cell>
          <cell r="B97" t="str">
            <v xml:space="preserve">Sales - Branches                                            </v>
          </cell>
          <cell r="C97" t="str">
            <v>Intraco Sales - VIC</v>
          </cell>
        </row>
        <row r="98">
          <cell r="A98" t="str">
            <v>4180-6000</v>
          </cell>
          <cell r="B98" t="str">
            <v xml:space="preserve">Sales - Branches                                            </v>
          </cell>
          <cell r="C98" t="str">
            <v>Intraco Sales - VIC</v>
          </cell>
        </row>
        <row r="99">
          <cell r="A99" t="str">
            <v>4300-1000</v>
          </cell>
          <cell r="B99" t="str">
            <v xml:space="preserve">Purchases - Materials (Stock)                               </v>
          </cell>
          <cell r="C99" t="str">
            <v>Cost of Goods Sold</v>
          </cell>
        </row>
        <row r="100">
          <cell r="A100" t="str">
            <v>4300-2000</v>
          </cell>
          <cell r="B100" t="str">
            <v xml:space="preserve">Purchases - Materials (Stock)                               </v>
          </cell>
          <cell r="C100" t="str">
            <v>Cost of Goods Sold</v>
          </cell>
        </row>
        <row r="101">
          <cell r="A101" t="str">
            <v>4300-4000</v>
          </cell>
          <cell r="B101" t="str">
            <v xml:space="preserve">Purchases - Materials (Stock)                               </v>
          </cell>
          <cell r="C101" t="str">
            <v>Cost of Goods Sold</v>
          </cell>
        </row>
        <row r="102">
          <cell r="A102" t="str">
            <v>4300-4200</v>
          </cell>
          <cell r="B102" t="str">
            <v xml:space="preserve">Purchases - Doors, Gates &amp; Material                         </v>
          </cell>
          <cell r="C102" t="str">
            <v>Cost of Goods Sold</v>
          </cell>
        </row>
        <row r="103">
          <cell r="A103" t="str">
            <v>4300-4500</v>
          </cell>
          <cell r="B103" t="str">
            <v xml:space="preserve">Purchases - Materials (Stock)                               </v>
          </cell>
          <cell r="C103" t="str">
            <v>Cost of Goods Sold</v>
          </cell>
        </row>
        <row r="104">
          <cell r="A104" t="str">
            <v>4300-6000</v>
          </cell>
          <cell r="B104" t="str">
            <v xml:space="preserve">Purchases - Materials (Stock)                               </v>
          </cell>
          <cell r="C104" t="str">
            <v>Cost of Goods Sold</v>
          </cell>
        </row>
        <row r="105">
          <cell r="A105" t="str">
            <v>4305-4200</v>
          </cell>
          <cell r="B105" t="str">
            <v xml:space="preserve">Purchases - Shutters &amp; Grilles Material                     </v>
          </cell>
          <cell r="C105" t="str">
            <v>Cost of Goods Sold</v>
          </cell>
        </row>
        <row r="106">
          <cell r="A106" t="str">
            <v>4320-1000</v>
          </cell>
          <cell r="B106" t="str">
            <v xml:space="preserve">Material for Jobs (Direct Chg)                              </v>
          </cell>
          <cell r="C106" t="str">
            <v>Cost of Goods Sold</v>
          </cell>
        </row>
        <row r="107">
          <cell r="A107" t="str">
            <v>4320-2000</v>
          </cell>
          <cell r="B107" t="str">
            <v xml:space="preserve">Material for Jobs (Direct Chg)                              </v>
          </cell>
          <cell r="C107" t="str">
            <v>Cost of Goods Sold</v>
          </cell>
        </row>
        <row r="108">
          <cell r="A108" t="str">
            <v>4320-4000</v>
          </cell>
          <cell r="B108" t="str">
            <v xml:space="preserve">Material for Jobs (Direct Chg)                              </v>
          </cell>
          <cell r="C108" t="str">
            <v>Cost of Goods Sold</v>
          </cell>
        </row>
        <row r="109">
          <cell r="A109" t="str">
            <v>4320-4200</v>
          </cell>
          <cell r="B109" t="str">
            <v xml:space="preserve">Material - Old SCDS WIP                                     </v>
          </cell>
          <cell r="C109" t="str">
            <v>Cost of Goods Sold</v>
          </cell>
        </row>
        <row r="110">
          <cell r="A110" t="str">
            <v>4320-4500</v>
          </cell>
          <cell r="B110" t="str">
            <v xml:space="preserve">Material for Jobs (Direct Chg)                              </v>
          </cell>
          <cell r="C110" t="str">
            <v>Cost of Goods Sold</v>
          </cell>
        </row>
        <row r="111">
          <cell r="A111" t="str">
            <v>4320-6000</v>
          </cell>
          <cell r="B111" t="str">
            <v xml:space="preserve">Material for Jobs (Direct Chg)                              </v>
          </cell>
          <cell r="C111" t="str">
            <v>Cost of Goods Sold</v>
          </cell>
        </row>
        <row r="112">
          <cell r="A112" t="str">
            <v>4330-1000</v>
          </cell>
          <cell r="B112" t="str">
            <v xml:space="preserve">Purchases - Other                                           </v>
          </cell>
          <cell r="C112" t="str">
            <v>Cost of Goods Sold</v>
          </cell>
        </row>
        <row r="113">
          <cell r="A113" t="str">
            <v>4330-4000</v>
          </cell>
          <cell r="B113" t="str">
            <v xml:space="preserve">Purchases - Other                                           </v>
          </cell>
          <cell r="C113" t="str">
            <v>Cost of Goods Sold</v>
          </cell>
        </row>
        <row r="114">
          <cell r="A114" t="str">
            <v>4380-1000</v>
          </cell>
          <cell r="B114" t="str">
            <v xml:space="preserve">Purchases - Ex Branches                                     </v>
          </cell>
          <cell r="C114" t="str">
            <v>Cost of Goods Sold</v>
          </cell>
        </row>
        <row r="115">
          <cell r="A115" t="str">
            <v>4380-2000</v>
          </cell>
          <cell r="B115" t="str">
            <v xml:space="preserve">Purchases - Ex Branches                                     </v>
          </cell>
          <cell r="C115" t="str">
            <v>Cost of Goods Sold</v>
          </cell>
        </row>
        <row r="116">
          <cell r="A116" t="str">
            <v>4380-4000</v>
          </cell>
          <cell r="B116" t="str">
            <v xml:space="preserve">Purchases - Ex Branches                                     </v>
          </cell>
          <cell r="C116" t="str">
            <v>Cost of Goods Sold</v>
          </cell>
        </row>
        <row r="117">
          <cell r="A117" t="str">
            <v>4380-4200</v>
          </cell>
          <cell r="B117" t="str">
            <v xml:space="preserve">Purchases - Ex Branches                                     </v>
          </cell>
          <cell r="C117" t="str">
            <v>Cost of Goods Sold</v>
          </cell>
        </row>
        <row r="118">
          <cell r="A118" t="str">
            <v>4380-6000</v>
          </cell>
          <cell r="B118" t="str">
            <v xml:space="preserve">Purchases - Ex Branches                                     </v>
          </cell>
          <cell r="C118" t="str">
            <v>Cost of Goods Sold</v>
          </cell>
        </row>
        <row r="119">
          <cell r="A119" t="str">
            <v>4385-1000</v>
          </cell>
          <cell r="B119" t="str">
            <v xml:space="preserve">Powdercoating Aliminium                                     </v>
          </cell>
          <cell r="C119" t="str">
            <v>Cost of Goods Sold</v>
          </cell>
        </row>
        <row r="120">
          <cell r="A120" t="str">
            <v>4385-2000</v>
          </cell>
          <cell r="B120" t="str">
            <v xml:space="preserve">Powdercoating Aliminium                                     </v>
          </cell>
          <cell r="C120" t="str">
            <v>Cost of Goods Sold</v>
          </cell>
        </row>
        <row r="121">
          <cell r="A121" t="str">
            <v>4385-4000</v>
          </cell>
          <cell r="B121" t="str">
            <v xml:space="preserve">Powdercoating Aliminium                                     </v>
          </cell>
          <cell r="C121" t="str">
            <v>Cost of Goods Sold</v>
          </cell>
        </row>
        <row r="122">
          <cell r="A122" t="str">
            <v>4385-4200</v>
          </cell>
          <cell r="B122" t="str">
            <v xml:space="preserve">Powdercoating Aliminium                                     </v>
          </cell>
          <cell r="C122" t="str">
            <v>Cost of Goods Sold</v>
          </cell>
        </row>
        <row r="123">
          <cell r="A123" t="str">
            <v>4385-4500</v>
          </cell>
          <cell r="B123" t="str">
            <v xml:space="preserve">Powdercoating Aliminium                                     </v>
          </cell>
          <cell r="C123" t="str">
            <v>Cost of Goods Sold</v>
          </cell>
        </row>
        <row r="124">
          <cell r="A124" t="str">
            <v>4385-6000</v>
          </cell>
          <cell r="B124" t="str">
            <v xml:space="preserve">Powdercoating Aliminium                                     </v>
          </cell>
          <cell r="C124" t="str">
            <v>Cost of Goods Sold</v>
          </cell>
        </row>
        <row r="125">
          <cell r="A125" t="str">
            <v>4386-1000</v>
          </cell>
          <cell r="B125" t="str">
            <v xml:space="preserve">Powdercoating Steel                                         </v>
          </cell>
          <cell r="C125" t="str">
            <v>Cost of Goods Sold</v>
          </cell>
        </row>
        <row r="126">
          <cell r="A126" t="str">
            <v>4386-4000</v>
          </cell>
          <cell r="B126" t="str">
            <v xml:space="preserve">Powdercoating Steel                                         </v>
          </cell>
          <cell r="C126" t="str">
            <v>Cost of Goods Sold</v>
          </cell>
        </row>
        <row r="127">
          <cell r="A127" t="str">
            <v>4386-6000</v>
          </cell>
          <cell r="B127" t="str">
            <v xml:space="preserve">Powdercoating Steel                                         </v>
          </cell>
          <cell r="C127" t="str">
            <v>Cost of Goods Sold</v>
          </cell>
        </row>
        <row r="128">
          <cell r="A128" t="str">
            <v>4390-1000</v>
          </cell>
          <cell r="B128" t="str">
            <v xml:space="preserve">Materials - Ex Stock                                        </v>
          </cell>
          <cell r="C128" t="str">
            <v>Cost of Goods Sold</v>
          </cell>
        </row>
        <row r="129">
          <cell r="A129" t="str">
            <v>4390-2000</v>
          </cell>
          <cell r="B129" t="str">
            <v xml:space="preserve">Materials - Ex Stock                                        </v>
          </cell>
          <cell r="C129" t="str">
            <v>Cost of Goods Sold</v>
          </cell>
        </row>
        <row r="130">
          <cell r="A130" t="str">
            <v>4390-4000</v>
          </cell>
          <cell r="B130" t="str">
            <v xml:space="preserve">Materials - Ex Stock                                        </v>
          </cell>
          <cell r="C130" t="str">
            <v>Cost of Goods Sold</v>
          </cell>
        </row>
        <row r="131">
          <cell r="A131" t="str">
            <v>4390-4200</v>
          </cell>
          <cell r="B131" t="str">
            <v xml:space="preserve">Materials - Ex Stock                                        </v>
          </cell>
          <cell r="C131" t="str">
            <v>Cost of Goods Sold</v>
          </cell>
        </row>
        <row r="132">
          <cell r="A132" t="str">
            <v>4390-4500</v>
          </cell>
          <cell r="B132" t="str">
            <v xml:space="preserve">Materials - Ex Stock                                        </v>
          </cell>
          <cell r="C132" t="str">
            <v>Cost of Goods Sold</v>
          </cell>
        </row>
        <row r="133">
          <cell r="A133" t="str">
            <v>4390-6000</v>
          </cell>
          <cell r="B133" t="str">
            <v xml:space="preserve">Materials - Ex Stock                                        </v>
          </cell>
          <cell r="C133" t="str">
            <v>Cost of Goods Sold</v>
          </cell>
        </row>
        <row r="134">
          <cell r="A134" t="str">
            <v>4391-1000</v>
          </cell>
          <cell r="B134" t="str">
            <v xml:space="preserve">Stock Adjustments/Write-offs                                </v>
          </cell>
          <cell r="C134" t="str">
            <v>Cost of Goods Sold</v>
          </cell>
        </row>
        <row r="135">
          <cell r="A135" t="str">
            <v>4391-2000</v>
          </cell>
          <cell r="B135" t="str">
            <v xml:space="preserve">Stock Adjustments/Write-offs                                </v>
          </cell>
          <cell r="C135" t="str">
            <v>Cost of Goods Sold</v>
          </cell>
        </row>
        <row r="136">
          <cell r="A136" t="str">
            <v>4391-4000</v>
          </cell>
          <cell r="B136" t="str">
            <v xml:space="preserve">Stock Adjustments/Write-offs                                </v>
          </cell>
          <cell r="C136" t="str">
            <v>Cost of Goods Sold</v>
          </cell>
        </row>
        <row r="137">
          <cell r="A137" t="str">
            <v>4391-4200</v>
          </cell>
          <cell r="B137" t="str">
            <v xml:space="preserve">Stock Adjustments/Write-offs                                </v>
          </cell>
          <cell r="C137" t="str">
            <v>Cost of Goods Sold</v>
          </cell>
        </row>
        <row r="138">
          <cell r="A138" t="str">
            <v>4391-4500</v>
          </cell>
          <cell r="B138" t="str">
            <v xml:space="preserve">Stock Adjustments/Write-offs                                </v>
          </cell>
          <cell r="C138" t="str">
            <v>Cost of Goods Sold</v>
          </cell>
        </row>
        <row r="139">
          <cell r="A139" t="str">
            <v>4391-6000</v>
          </cell>
          <cell r="B139" t="str">
            <v xml:space="preserve">Stock Adjustments/Write-offs                                </v>
          </cell>
          <cell r="C139" t="str">
            <v>Cost of Goods Sold</v>
          </cell>
        </row>
        <row r="140">
          <cell r="A140" t="str">
            <v>4393-1000</v>
          </cell>
          <cell r="B140" t="str">
            <v xml:space="preserve">Stock Transfers - In                                        </v>
          </cell>
          <cell r="C140" t="str">
            <v>Cost of Goods Sold</v>
          </cell>
        </row>
        <row r="141">
          <cell r="A141" t="str">
            <v>4393-2000</v>
          </cell>
          <cell r="B141" t="str">
            <v xml:space="preserve">Stock Transfers - In                                        </v>
          </cell>
          <cell r="C141" t="str">
            <v>Cost of Goods Sold</v>
          </cell>
        </row>
        <row r="142">
          <cell r="A142" t="str">
            <v>4393-4000</v>
          </cell>
          <cell r="B142" t="str">
            <v xml:space="preserve">Stock Transfers - In                                        </v>
          </cell>
          <cell r="C142" t="str">
            <v>Cost of Goods Sold</v>
          </cell>
        </row>
        <row r="143">
          <cell r="A143" t="str">
            <v>4393-4500</v>
          </cell>
          <cell r="B143" t="str">
            <v xml:space="preserve">Stock Transfers - In                                        </v>
          </cell>
          <cell r="C143" t="str">
            <v>Cost of Goods Sold</v>
          </cell>
        </row>
        <row r="144">
          <cell r="A144" t="str">
            <v>4393-6000</v>
          </cell>
          <cell r="B144" t="str">
            <v xml:space="preserve">Stock Transfers - In                                        </v>
          </cell>
          <cell r="C144" t="str">
            <v>Cost of Goods Sold</v>
          </cell>
        </row>
        <row r="145">
          <cell r="A145" t="str">
            <v>4395-1000</v>
          </cell>
          <cell r="B145" t="str">
            <v xml:space="preserve">Stock Transfers - Out                                       </v>
          </cell>
          <cell r="C145" t="str">
            <v>Cost of Goods Sold</v>
          </cell>
        </row>
        <row r="146">
          <cell r="A146" t="str">
            <v>4395-2000</v>
          </cell>
          <cell r="B146" t="str">
            <v xml:space="preserve">Stock Transfers - Out                                       </v>
          </cell>
          <cell r="C146" t="str">
            <v>Cost of Goods Sold</v>
          </cell>
        </row>
        <row r="147">
          <cell r="A147" t="str">
            <v>4395-4000</v>
          </cell>
          <cell r="B147" t="str">
            <v xml:space="preserve">Stock Transfers - Out                                       </v>
          </cell>
          <cell r="C147" t="str">
            <v>Cost of Goods Sold</v>
          </cell>
        </row>
        <row r="148">
          <cell r="A148" t="str">
            <v>4395-6000</v>
          </cell>
          <cell r="B148" t="str">
            <v xml:space="preserve">Stock Transfers - Out                                       </v>
          </cell>
          <cell r="C148" t="str">
            <v>Cost of Goods Sold</v>
          </cell>
        </row>
        <row r="149">
          <cell r="A149" t="str">
            <v>4397-1000</v>
          </cell>
          <cell r="B149" t="str">
            <v xml:space="preserve">Rounding                                                    </v>
          </cell>
          <cell r="C149" t="str">
            <v>Sales Doubtful Debts</v>
          </cell>
        </row>
        <row r="150">
          <cell r="A150" t="str">
            <v>4397-2000</v>
          </cell>
          <cell r="B150" t="str">
            <v xml:space="preserve">Rounding                                                    </v>
          </cell>
          <cell r="C150" t="str">
            <v>Sales Doubtful Debts</v>
          </cell>
        </row>
        <row r="151">
          <cell r="A151" t="str">
            <v>4397-4000</v>
          </cell>
          <cell r="B151" t="str">
            <v xml:space="preserve">Rounding                                                    </v>
          </cell>
          <cell r="C151" t="str">
            <v>Sales Doubtful Debts</v>
          </cell>
        </row>
        <row r="152">
          <cell r="A152" t="str">
            <v>4397-4200</v>
          </cell>
          <cell r="B152" t="str">
            <v xml:space="preserve">ROUNDING                                                    </v>
          </cell>
          <cell r="C152" t="str">
            <v>Sales Doubtful Debts</v>
          </cell>
        </row>
        <row r="153">
          <cell r="A153" t="str">
            <v>4397-6000</v>
          </cell>
          <cell r="B153" t="str">
            <v xml:space="preserve">Rounding                                                    </v>
          </cell>
          <cell r="C153" t="str">
            <v>Sales Doubtful Debts</v>
          </cell>
        </row>
        <row r="154">
          <cell r="A154" t="str">
            <v>4400-1000</v>
          </cell>
          <cell r="B154" t="str">
            <v xml:space="preserve">Direct Labour - Production                                  </v>
          </cell>
          <cell r="C154" t="str">
            <v>Factory Labour</v>
          </cell>
        </row>
        <row r="155">
          <cell r="A155" t="str">
            <v>4400-2000</v>
          </cell>
          <cell r="B155" t="str">
            <v xml:space="preserve">Direct Labour - Production                                  </v>
          </cell>
          <cell r="C155" t="str">
            <v>Factory Labour</v>
          </cell>
        </row>
        <row r="156">
          <cell r="A156" t="str">
            <v>4400-4000</v>
          </cell>
          <cell r="B156" t="str">
            <v xml:space="preserve">Direct Labour - Production                                  </v>
          </cell>
          <cell r="C156" t="str">
            <v>Factory Labour</v>
          </cell>
        </row>
        <row r="157">
          <cell r="A157" t="str">
            <v>4400-4200</v>
          </cell>
          <cell r="B157" t="str">
            <v xml:space="preserve">Direct Labour - Production                                  </v>
          </cell>
          <cell r="C157" t="str">
            <v>Factory Labour</v>
          </cell>
        </row>
        <row r="158">
          <cell r="A158" t="str">
            <v>4400-4500</v>
          </cell>
          <cell r="B158" t="str">
            <v xml:space="preserve">Direct Labour - Production                                  </v>
          </cell>
          <cell r="C158" t="str">
            <v>Factory Labour</v>
          </cell>
        </row>
        <row r="159">
          <cell r="A159" t="str">
            <v>4400-6000</v>
          </cell>
          <cell r="B159" t="str">
            <v xml:space="preserve">Direct Labour - Production                                  </v>
          </cell>
          <cell r="C159" t="str">
            <v>Factory Labour</v>
          </cell>
        </row>
        <row r="160">
          <cell r="A160" t="str">
            <v>4403-4000</v>
          </cell>
          <cell r="B160" t="str">
            <v xml:space="preserve">Direct Labour - Production - attendance bonus               </v>
          </cell>
          <cell r="C160" t="str">
            <v>Factory Labour</v>
          </cell>
        </row>
        <row r="161">
          <cell r="A161" t="str">
            <v>4405-1000</v>
          </cell>
          <cell r="B161" t="str">
            <v xml:space="preserve">Direct Labour - Installers                                  </v>
          </cell>
          <cell r="C161" t="str">
            <v>Installation Labour</v>
          </cell>
        </row>
        <row r="162">
          <cell r="A162" t="str">
            <v>4405-2000</v>
          </cell>
          <cell r="B162" t="str">
            <v xml:space="preserve">Direct Labour - Installers                                  </v>
          </cell>
          <cell r="C162" t="str">
            <v>Installation Labour</v>
          </cell>
        </row>
        <row r="163">
          <cell r="A163" t="str">
            <v>4405-4000</v>
          </cell>
          <cell r="B163" t="str">
            <v xml:space="preserve">Direct Labour - Installers                                  </v>
          </cell>
          <cell r="C163" t="str">
            <v>Installation Labour</v>
          </cell>
        </row>
        <row r="164">
          <cell r="A164" t="str">
            <v>4405-4200</v>
          </cell>
          <cell r="B164" t="str">
            <v xml:space="preserve">Direct Labour - Installers                                  </v>
          </cell>
          <cell r="C164" t="str">
            <v>Installation Labour</v>
          </cell>
        </row>
        <row r="165">
          <cell r="A165" t="str">
            <v>4405-6000</v>
          </cell>
          <cell r="B165" t="str">
            <v xml:space="preserve">Direct Labour - Installers                                  </v>
          </cell>
          <cell r="C165" t="str">
            <v>Installation Labour</v>
          </cell>
        </row>
        <row r="166">
          <cell r="A166" t="str">
            <v>4450-4000</v>
          </cell>
          <cell r="B166" t="str">
            <v xml:space="preserve">Direct Labour - Service                                     </v>
          </cell>
          <cell r="C166" t="str">
            <v>Factory Labour</v>
          </cell>
        </row>
        <row r="167">
          <cell r="A167" t="str">
            <v>4450-4200</v>
          </cell>
          <cell r="B167" t="str">
            <v xml:space="preserve">Direct Labour - Service                                     </v>
          </cell>
          <cell r="C167" t="str">
            <v>Factory Labour</v>
          </cell>
        </row>
        <row r="168">
          <cell r="A168" t="str">
            <v>4470-1000</v>
          </cell>
          <cell r="B168" t="str">
            <v xml:space="preserve">Relief Staff - Production                                   </v>
          </cell>
          <cell r="C168" t="str">
            <v>Factory Labour</v>
          </cell>
        </row>
        <row r="169">
          <cell r="A169" t="str">
            <v>4470-4000</v>
          </cell>
          <cell r="B169" t="str">
            <v xml:space="preserve">Relief Staff - Production                                   </v>
          </cell>
          <cell r="C169" t="str">
            <v>Factory Labour</v>
          </cell>
        </row>
        <row r="170">
          <cell r="A170" t="str">
            <v>4470-4200</v>
          </cell>
          <cell r="B170" t="str">
            <v xml:space="preserve">Relief Staff - Production                                   </v>
          </cell>
          <cell r="C170" t="str">
            <v>Factory Labour</v>
          </cell>
        </row>
        <row r="171">
          <cell r="A171" t="str">
            <v>4470-4500</v>
          </cell>
          <cell r="B171" t="str">
            <v xml:space="preserve">Relief Staff - Production                                   </v>
          </cell>
          <cell r="C171" t="str">
            <v>Factory Labour</v>
          </cell>
        </row>
        <row r="172">
          <cell r="A172" t="str">
            <v>4470-6000</v>
          </cell>
          <cell r="B172" t="str">
            <v xml:space="preserve">Relief Staff - Production                                   </v>
          </cell>
          <cell r="C172" t="str">
            <v>Factory Labour</v>
          </cell>
        </row>
        <row r="173">
          <cell r="A173" t="str">
            <v>4500-1000</v>
          </cell>
          <cell r="B173" t="str">
            <v xml:space="preserve">Sub-Contractors - Installation                              </v>
          </cell>
          <cell r="C173" t="str">
            <v>Installation Labour</v>
          </cell>
        </row>
        <row r="174">
          <cell r="A174" t="str">
            <v>4500-2000</v>
          </cell>
          <cell r="B174" t="str">
            <v xml:space="preserve">Sub-Contractors - Installation                              </v>
          </cell>
          <cell r="C174" t="str">
            <v>Installation Labour</v>
          </cell>
        </row>
        <row r="175">
          <cell r="A175" t="str">
            <v>4500-4000</v>
          </cell>
          <cell r="B175" t="str">
            <v xml:space="preserve">Sub-Contractors - Installation                              </v>
          </cell>
          <cell r="C175" t="str">
            <v>Installation Labour</v>
          </cell>
        </row>
        <row r="176">
          <cell r="A176" t="str">
            <v>4500-4200</v>
          </cell>
          <cell r="B176" t="str">
            <v xml:space="preserve">Sub-Contractors - Installation                              </v>
          </cell>
          <cell r="C176" t="str">
            <v>Installation Labour</v>
          </cell>
        </row>
        <row r="177">
          <cell r="A177" t="str">
            <v>4500-4500</v>
          </cell>
          <cell r="B177" t="str">
            <v xml:space="preserve">Sub-Contractors - Installation                              </v>
          </cell>
          <cell r="C177" t="str">
            <v>Installation Labour</v>
          </cell>
        </row>
        <row r="178">
          <cell r="A178" t="str">
            <v>4500-6000</v>
          </cell>
          <cell r="B178" t="str">
            <v xml:space="preserve">Sub-Contractors - Installation                              </v>
          </cell>
          <cell r="C178" t="str">
            <v>Installation Labour</v>
          </cell>
        </row>
        <row r="179">
          <cell r="A179" t="str">
            <v>4520-1000</v>
          </cell>
          <cell r="B179" t="str">
            <v xml:space="preserve">Sub-Contractors - Service Work                              </v>
          </cell>
          <cell r="C179" t="str">
            <v>Factory Labour</v>
          </cell>
        </row>
        <row r="180">
          <cell r="A180" t="str">
            <v>4520-2000</v>
          </cell>
          <cell r="B180" t="str">
            <v xml:space="preserve">Sub-Contractors - Service Work                              </v>
          </cell>
          <cell r="C180" t="str">
            <v>Factory Labour</v>
          </cell>
        </row>
        <row r="181">
          <cell r="A181" t="str">
            <v>4520-4000</v>
          </cell>
          <cell r="B181" t="str">
            <v xml:space="preserve">Sub-Contractors - Service Work                              </v>
          </cell>
          <cell r="C181" t="str">
            <v>Factory Labour</v>
          </cell>
        </row>
        <row r="182">
          <cell r="A182" t="str">
            <v>4520-4200</v>
          </cell>
          <cell r="B182" t="str">
            <v xml:space="preserve">Sub-Contractors - Service Work                              </v>
          </cell>
          <cell r="C182" t="str">
            <v>Factory Labour</v>
          </cell>
        </row>
        <row r="183">
          <cell r="A183" t="str">
            <v>4520-6000</v>
          </cell>
          <cell r="B183" t="str">
            <v xml:space="preserve">Sub-Contractors - Service Work                              </v>
          </cell>
          <cell r="C183" t="str">
            <v>Factory Labour</v>
          </cell>
        </row>
        <row r="184">
          <cell r="A184" t="str">
            <v>4550-1000</v>
          </cell>
          <cell r="B184" t="str">
            <v xml:space="preserve">Sub-Contractors - electrical works                          </v>
          </cell>
          <cell r="C184" t="str">
            <v>Factory Labour</v>
          </cell>
        </row>
        <row r="185">
          <cell r="A185" t="str">
            <v>4550-2000</v>
          </cell>
          <cell r="B185" t="str">
            <v xml:space="preserve">Sub-Contractors - electrical works                          </v>
          </cell>
          <cell r="C185" t="str">
            <v>Factory Labour</v>
          </cell>
        </row>
        <row r="186">
          <cell r="A186" t="str">
            <v>4550-4000</v>
          </cell>
          <cell r="B186" t="str">
            <v xml:space="preserve">Sub-Contractors - electrical works                          </v>
          </cell>
          <cell r="C186" t="str">
            <v>Factory Labour</v>
          </cell>
        </row>
        <row r="187">
          <cell r="A187" t="str">
            <v>4550-4200</v>
          </cell>
          <cell r="B187" t="str">
            <v xml:space="preserve">Sub-Contractors - electrical                                </v>
          </cell>
          <cell r="C187" t="str">
            <v>Factory Labour</v>
          </cell>
        </row>
        <row r="188">
          <cell r="A188" t="str">
            <v>4550-6000</v>
          </cell>
          <cell r="B188" t="str">
            <v xml:space="preserve">Sub-Contractors - electrical works                          </v>
          </cell>
          <cell r="C188" t="str">
            <v>Factory Labour</v>
          </cell>
        </row>
        <row r="189">
          <cell r="A189" t="str">
            <v>4560-1000</v>
          </cell>
          <cell r="B189" t="str">
            <v xml:space="preserve">Backcharge for Faulty Work                                  </v>
          </cell>
          <cell r="C189" t="str">
            <v>Factory Labour</v>
          </cell>
        </row>
        <row r="190">
          <cell r="A190" t="str">
            <v>4560-2000</v>
          </cell>
          <cell r="B190" t="str">
            <v xml:space="preserve">Backcharge for Faulty Work                                  </v>
          </cell>
          <cell r="C190" t="str">
            <v>Factory Labour</v>
          </cell>
        </row>
        <row r="191">
          <cell r="A191" t="str">
            <v>4560-4000</v>
          </cell>
          <cell r="B191" t="str">
            <v xml:space="preserve">Backcharge For Faulty work                                  </v>
          </cell>
          <cell r="C191" t="str">
            <v>Factory Labour</v>
          </cell>
        </row>
        <row r="192">
          <cell r="A192" t="str">
            <v>4560-4200</v>
          </cell>
          <cell r="B192" t="str">
            <v xml:space="preserve">Backcharge for Faulty Work                                  </v>
          </cell>
          <cell r="C192" t="str">
            <v>Factory Labour</v>
          </cell>
        </row>
        <row r="193">
          <cell r="A193" t="str">
            <v>4600-1000</v>
          </cell>
          <cell r="B193" t="str">
            <v xml:space="preserve">Freight Outward (To Customers)                              </v>
          </cell>
          <cell r="C193" t="str">
            <v>Sales Freight</v>
          </cell>
        </row>
        <row r="194">
          <cell r="A194" t="str">
            <v>4600-2000</v>
          </cell>
          <cell r="B194" t="str">
            <v xml:space="preserve">Freight Outward (To Customers)                              </v>
          </cell>
          <cell r="C194" t="str">
            <v>Sales Freight</v>
          </cell>
        </row>
        <row r="195">
          <cell r="A195" t="str">
            <v>4600-4000</v>
          </cell>
          <cell r="B195" t="str">
            <v xml:space="preserve">Freight Outward (To Customers)                              </v>
          </cell>
          <cell r="C195" t="str">
            <v>Sales Freight</v>
          </cell>
        </row>
        <row r="196">
          <cell r="A196" t="str">
            <v>4600-4200</v>
          </cell>
          <cell r="B196" t="str">
            <v xml:space="preserve">Freight Outward (To Customers)                              </v>
          </cell>
          <cell r="C196" t="str">
            <v>Sales Freight</v>
          </cell>
        </row>
        <row r="197">
          <cell r="A197" t="str">
            <v>4600-4500</v>
          </cell>
          <cell r="B197" t="str">
            <v xml:space="preserve">Freight Outward (To Customers)                              </v>
          </cell>
          <cell r="C197" t="str">
            <v>Sales Freight</v>
          </cell>
        </row>
        <row r="198">
          <cell r="A198" t="str">
            <v>4600-6000</v>
          </cell>
          <cell r="B198" t="str">
            <v xml:space="preserve">Freight Outward (To Customers)                              </v>
          </cell>
          <cell r="C198" t="str">
            <v>Sales Freight</v>
          </cell>
        </row>
        <row r="199">
          <cell r="A199" t="str">
            <v>4610-1000</v>
          </cell>
          <cell r="B199" t="str">
            <v xml:space="preserve">Freight To/From Branches                                    </v>
          </cell>
          <cell r="C199" t="str">
            <v>Sales Freight</v>
          </cell>
        </row>
        <row r="200">
          <cell r="A200" t="str">
            <v>4610-2000</v>
          </cell>
          <cell r="B200" t="str">
            <v xml:space="preserve">Freight To/From Branches                                    </v>
          </cell>
          <cell r="C200" t="str">
            <v>Sales Freight</v>
          </cell>
        </row>
        <row r="201">
          <cell r="A201" t="str">
            <v>4610-4000</v>
          </cell>
          <cell r="B201" t="str">
            <v xml:space="preserve">Freight To/From Branches                                    </v>
          </cell>
          <cell r="C201" t="str">
            <v>Sales Freight</v>
          </cell>
        </row>
        <row r="202">
          <cell r="A202" t="str">
            <v>4610-4200</v>
          </cell>
          <cell r="B202" t="str">
            <v xml:space="preserve">Freight To/From Branches                                    </v>
          </cell>
          <cell r="C202" t="str">
            <v>Sales Freight</v>
          </cell>
        </row>
        <row r="203">
          <cell r="A203" t="str">
            <v>4610-4500</v>
          </cell>
          <cell r="B203" t="str">
            <v xml:space="preserve">Freight To/From Branches                                    </v>
          </cell>
          <cell r="C203" t="str">
            <v>Sales Freight</v>
          </cell>
        </row>
        <row r="204">
          <cell r="A204" t="str">
            <v>4610-6000</v>
          </cell>
          <cell r="B204" t="str">
            <v xml:space="preserve">Freight To/From Branches                                    </v>
          </cell>
          <cell r="C204" t="str">
            <v>Sales Freight</v>
          </cell>
        </row>
        <row r="205">
          <cell r="A205" t="str">
            <v>4650-1000</v>
          </cell>
          <cell r="B205" t="str">
            <v xml:space="preserve">Other DIirect Job Costs                                     </v>
          </cell>
          <cell r="C205" t="str">
            <v>Factory Labour</v>
          </cell>
        </row>
        <row r="206">
          <cell r="A206" t="str">
            <v>4650-4000</v>
          </cell>
          <cell r="B206" t="str">
            <v xml:space="preserve">Other Direct Job Costs                                      </v>
          </cell>
          <cell r="C206" t="str">
            <v>Factory Labour</v>
          </cell>
        </row>
        <row r="207">
          <cell r="A207" t="str">
            <v>4650-4200</v>
          </cell>
          <cell r="B207" t="str">
            <v xml:space="preserve">Other Direct Job Costs                                      </v>
          </cell>
          <cell r="C207" t="str">
            <v>Factory Labour</v>
          </cell>
        </row>
        <row r="208">
          <cell r="A208" t="str">
            <v>4650-6000</v>
          </cell>
          <cell r="B208" t="str">
            <v xml:space="preserve">Other Direct Job Costs                                      </v>
          </cell>
          <cell r="C208" t="str">
            <v>Factory Labour</v>
          </cell>
        </row>
        <row r="209">
          <cell r="A209" t="str">
            <v>4700-1000</v>
          </cell>
          <cell r="B209" t="str">
            <v xml:space="preserve">Royalties Paid                                              </v>
          </cell>
          <cell r="C209" t="str">
            <v>Factory Var Other</v>
          </cell>
        </row>
        <row r="210">
          <cell r="A210" t="str">
            <v>4745-1000</v>
          </cell>
          <cell r="B210" t="str">
            <v xml:space="preserve">Plant Hire For Direct Work                                  </v>
          </cell>
          <cell r="C210" t="str">
            <v>Factory Var Other</v>
          </cell>
        </row>
        <row r="211">
          <cell r="A211" t="str">
            <v>4745-2000</v>
          </cell>
          <cell r="B211" t="str">
            <v xml:space="preserve">Plant Hire For Direct Work                                  </v>
          </cell>
          <cell r="C211" t="str">
            <v>Factory Var Other</v>
          </cell>
        </row>
        <row r="212">
          <cell r="A212" t="str">
            <v>4745-4000</v>
          </cell>
          <cell r="B212" t="str">
            <v xml:space="preserve">Plant Hire For Direct Work                                  </v>
          </cell>
          <cell r="C212" t="str">
            <v>Factory Var Other</v>
          </cell>
        </row>
        <row r="213">
          <cell r="A213" t="str">
            <v>4745-4200</v>
          </cell>
          <cell r="B213" t="str">
            <v xml:space="preserve">Plant Hire For Direct Work                                  </v>
          </cell>
          <cell r="C213" t="str">
            <v>Factory Var Other</v>
          </cell>
        </row>
        <row r="214">
          <cell r="A214" t="str">
            <v>4745-4500</v>
          </cell>
          <cell r="B214" t="str">
            <v xml:space="preserve">Plant Hire For Direct Work                                  </v>
          </cell>
          <cell r="C214" t="str">
            <v>Factory Var Other</v>
          </cell>
        </row>
        <row r="215">
          <cell r="A215" t="str">
            <v>4745-6000</v>
          </cell>
          <cell r="B215" t="str">
            <v xml:space="preserve">Plant Hire For Direct Work                                  </v>
          </cell>
          <cell r="C215" t="str">
            <v>Factory Var Other</v>
          </cell>
        </row>
        <row r="216">
          <cell r="A216" t="str">
            <v>4748-1000</v>
          </cell>
          <cell r="B216" t="str">
            <v xml:space="preserve">Warranty Costs - Contractors                                </v>
          </cell>
          <cell r="C216" t="str">
            <v>Factory Warranty</v>
          </cell>
        </row>
        <row r="217">
          <cell r="A217" t="str">
            <v>4748-2000</v>
          </cell>
          <cell r="B217" t="str">
            <v xml:space="preserve">Warranty Costs - Contractors                                </v>
          </cell>
          <cell r="C217" t="str">
            <v>Factory Warranty</v>
          </cell>
        </row>
        <row r="218">
          <cell r="A218" t="str">
            <v>4748-4000</v>
          </cell>
          <cell r="B218" t="str">
            <v xml:space="preserve">Warranty Costs - Contractors                                </v>
          </cell>
          <cell r="C218" t="str">
            <v>Factory Warranty</v>
          </cell>
        </row>
        <row r="219">
          <cell r="A219" t="str">
            <v>4748-4200</v>
          </cell>
          <cell r="B219" t="str">
            <v xml:space="preserve">Warranty Costs - Contractors                                </v>
          </cell>
          <cell r="C219" t="str">
            <v>Factory Warranty</v>
          </cell>
        </row>
        <row r="220">
          <cell r="A220" t="str">
            <v>4748-4500</v>
          </cell>
          <cell r="B220" t="str">
            <v xml:space="preserve">Warranty Costs - Contractors                                </v>
          </cell>
          <cell r="C220" t="str">
            <v>Factory Warranty</v>
          </cell>
        </row>
        <row r="221">
          <cell r="A221" t="str">
            <v>4748-6000</v>
          </cell>
          <cell r="B221" t="str">
            <v xml:space="preserve">Warranty Costs - Contractors                                </v>
          </cell>
          <cell r="C221" t="str">
            <v>Factory Warranty</v>
          </cell>
        </row>
        <row r="222">
          <cell r="A222" t="str">
            <v>4765-1000</v>
          </cell>
          <cell r="B222" t="str">
            <v xml:space="preserve">On Costs Direct Labour                                      </v>
          </cell>
          <cell r="C222" t="str">
            <v>Factory Labour</v>
          </cell>
        </row>
        <row r="223">
          <cell r="A223" t="str">
            <v>4765-2000</v>
          </cell>
          <cell r="B223" t="str">
            <v xml:space="preserve">On Costs Direct Labour                                      </v>
          </cell>
          <cell r="C223" t="str">
            <v>Factory Labour</v>
          </cell>
        </row>
        <row r="224">
          <cell r="A224" t="str">
            <v>4765-4000</v>
          </cell>
          <cell r="B224" t="str">
            <v xml:space="preserve">On Costs Direct Labour                                      </v>
          </cell>
          <cell r="C224" t="str">
            <v>Factory Labour</v>
          </cell>
        </row>
        <row r="225">
          <cell r="A225" t="str">
            <v>4765-4200</v>
          </cell>
          <cell r="B225" t="str">
            <v xml:space="preserve">On Costs Direct Labour                                      </v>
          </cell>
          <cell r="C225" t="str">
            <v>Factory Labour</v>
          </cell>
        </row>
        <row r="226">
          <cell r="A226" t="str">
            <v>4765-4500</v>
          </cell>
          <cell r="B226" t="str">
            <v xml:space="preserve">On Costs Direct Labour                                      </v>
          </cell>
          <cell r="C226" t="str">
            <v>Factory Labour</v>
          </cell>
        </row>
        <row r="227">
          <cell r="A227" t="str">
            <v>4765-6000</v>
          </cell>
          <cell r="B227" t="str">
            <v xml:space="preserve">On Costs Direct Labour                                      </v>
          </cell>
          <cell r="C227" t="str">
            <v>Factory Labour</v>
          </cell>
        </row>
        <row r="228">
          <cell r="A228" t="str">
            <v>4900-1000</v>
          </cell>
          <cell r="B228" t="str">
            <v xml:space="preserve">Closing Stock - Raw Materials                               </v>
          </cell>
          <cell r="C228" t="str">
            <v>Cost of Goods Sold</v>
          </cell>
        </row>
        <row r="229">
          <cell r="A229" t="str">
            <v>4900-2000</v>
          </cell>
          <cell r="B229" t="str">
            <v xml:space="preserve">Closing Stock - Raw Materials                               </v>
          </cell>
          <cell r="C229" t="str">
            <v>Cost of Goods Sold</v>
          </cell>
        </row>
        <row r="230">
          <cell r="A230" t="str">
            <v>4900-4000</v>
          </cell>
          <cell r="B230" t="str">
            <v xml:space="preserve">Closing Stock - Raw Materials                               </v>
          </cell>
          <cell r="C230" t="str">
            <v>Cost of Goods Sold</v>
          </cell>
        </row>
        <row r="231">
          <cell r="A231" t="str">
            <v>4900-4200</v>
          </cell>
          <cell r="B231" t="str">
            <v xml:space="preserve">Closing Stock - Raw Materials                               </v>
          </cell>
          <cell r="C231" t="str">
            <v>Cost of Goods Sold</v>
          </cell>
        </row>
        <row r="232">
          <cell r="A232" t="str">
            <v>4900-4500</v>
          </cell>
          <cell r="B232" t="str">
            <v xml:space="preserve">Closing Stock - Raw Materials                               </v>
          </cell>
          <cell r="C232" t="str">
            <v>Cost of Goods Sold</v>
          </cell>
        </row>
        <row r="233">
          <cell r="A233" t="str">
            <v>4900-6000</v>
          </cell>
          <cell r="B233" t="str">
            <v xml:space="preserve">Closing Stock - Raw Materials                               </v>
          </cell>
          <cell r="C233" t="str">
            <v>Cost of Goods Sold</v>
          </cell>
        </row>
        <row r="234">
          <cell r="A234" t="str">
            <v>4950-1000</v>
          </cell>
          <cell r="B234" t="str">
            <v xml:space="preserve">Closing Stock - W.I.P.                                      </v>
          </cell>
          <cell r="C234" t="str">
            <v>Cost of Goods Sold</v>
          </cell>
        </row>
        <row r="235">
          <cell r="A235" t="str">
            <v>4950-2000</v>
          </cell>
          <cell r="B235" t="str">
            <v xml:space="preserve">Closing Stock - W.I.P.                                      </v>
          </cell>
          <cell r="C235" t="str">
            <v>Cost of Goods Sold</v>
          </cell>
        </row>
        <row r="236">
          <cell r="A236" t="str">
            <v>4950-4000</v>
          </cell>
          <cell r="B236" t="str">
            <v xml:space="preserve">Closing Stock - W.I.P.                                      </v>
          </cell>
          <cell r="C236" t="str">
            <v>Cost of Goods Sold</v>
          </cell>
        </row>
        <row r="237">
          <cell r="A237" t="str">
            <v>4950-4200</v>
          </cell>
          <cell r="B237" t="str">
            <v xml:space="preserve">Closing Stock - W.I.P.                                      </v>
          </cell>
          <cell r="C237" t="str">
            <v>Cost of Goods Sold</v>
          </cell>
        </row>
        <row r="238">
          <cell r="A238" t="str">
            <v>4950-4500</v>
          </cell>
          <cell r="B238" t="str">
            <v xml:space="preserve">Closing Stock - W.I.P.                                      </v>
          </cell>
          <cell r="C238" t="str">
            <v>Cost of Goods Sold</v>
          </cell>
        </row>
        <row r="239">
          <cell r="A239" t="str">
            <v>4950-6000</v>
          </cell>
          <cell r="B239" t="str">
            <v xml:space="preserve">Closing Stock - W.I.P.                                      </v>
          </cell>
          <cell r="C239" t="str">
            <v>Cost of Goods Sold</v>
          </cell>
        </row>
        <row r="240">
          <cell r="A240" t="str">
            <v>5000-1000</v>
          </cell>
          <cell r="B240" t="str">
            <v xml:space="preserve">Annual Leave - Accrual                                      </v>
          </cell>
          <cell r="C240" t="str">
            <v>Admin Labour</v>
          </cell>
        </row>
        <row r="241">
          <cell r="A241" t="str">
            <v>5000-2000</v>
          </cell>
          <cell r="B241" t="str">
            <v xml:space="preserve">Annual Leave - Accrual                                      </v>
          </cell>
          <cell r="C241" t="str">
            <v>Admin Labour</v>
          </cell>
        </row>
        <row r="242">
          <cell r="A242" t="str">
            <v>5000-4000</v>
          </cell>
          <cell r="B242" t="str">
            <v xml:space="preserve">Annual Leave - Accrual                                      </v>
          </cell>
          <cell r="C242" t="str">
            <v>Admin Labour</v>
          </cell>
        </row>
        <row r="243">
          <cell r="A243" t="str">
            <v>5000-4200</v>
          </cell>
          <cell r="B243" t="str">
            <v xml:space="preserve">Annual Leave - Accrual                                      </v>
          </cell>
          <cell r="C243" t="str">
            <v>Admin Labour</v>
          </cell>
        </row>
        <row r="244">
          <cell r="A244" t="str">
            <v>5000-4500</v>
          </cell>
          <cell r="B244" t="str">
            <v xml:space="preserve">Annual Leave - Accrual                                      </v>
          </cell>
          <cell r="C244" t="str">
            <v>Admin Labour</v>
          </cell>
        </row>
        <row r="245">
          <cell r="A245" t="str">
            <v>5000-6000</v>
          </cell>
          <cell r="B245" t="str">
            <v xml:space="preserve">Annual Leave - Accrual                                      </v>
          </cell>
          <cell r="C245" t="str">
            <v>Admin Labour</v>
          </cell>
        </row>
        <row r="246">
          <cell r="A246" t="str">
            <v>5000-8000</v>
          </cell>
          <cell r="B246" t="str">
            <v xml:space="preserve">Annual Leave - Accrual                                      </v>
          </cell>
          <cell r="C246" t="str">
            <v>Admin Labour</v>
          </cell>
        </row>
        <row r="247">
          <cell r="A247" t="str">
            <v>5005-1000</v>
          </cell>
          <cell r="B247" t="str">
            <v xml:space="preserve">Bonus                                                       </v>
          </cell>
          <cell r="C247" t="str">
            <v>Admin Labour</v>
          </cell>
        </row>
        <row r="248">
          <cell r="A248" t="str">
            <v>5005-4000</v>
          </cell>
          <cell r="B248" t="str">
            <v xml:space="preserve">Bonus                                                       </v>
          </cell>
          <cell r="C248" t="str">
            <v>Admin Labour</v>
          </cell>
        </row>
        <row r="249">
          <cell r="A249" t="str">
            <v>5005-4200</v>
          </cell>
          <cell r="B249" t="str">
            <v xml:space="preserve">Bonus                                                       </v>
          </cell>
          <cell r="C249" t="str">
            <v>Admin Labour</v>
          </cell>
        </row>
        <row r="250">
          <cell r="A250" t="str">
            <v>5005-4500</v>
          </cell>
          <cell r="B250" t="str">
            <v xml:space="preserve">Bonus                                                       </v>
          </cell>
          <cell r="C250" t="str">
            <v>Admin Labour</v>
          </cell>
        </row>
        <row r="251">
          <cell r="A251" t="str">
            <v>5005-6000</v>
          </cell>
          <cell r="B251" t="str">
            <v xml:space="preserve">Bonus                                                       </v>
          </cell>
          <cell r="C251" t="str">
            <v>Admin Labour</v>
          </cell>
        </row>
        <row r="252">
          <cell r="A252" t="str">
            <v>5005-8000</v>
          </cell>
          <cell r="B252" t="str">
            <v xml:space="preserve">Bonus                                                       </v>
          </cell>
          <cell r="C252" t="str">
            <v>Admin Labour</v>
          </cell>
        </row>
        <row r="253">
          <cell r="A253" t="str">
            <v>5010-6000</v>
          </cell>
          <cell r="B253" t="str">
            <v xml:space="preserve">Commission                                                  </v>
          </cell>
          <cell r="C253" t="str">
            <v>Admin Labour</v>
          </cell>
        </row>
        <row r="254">
          <cell r="A254" t="str">
            <v>5015-1000</v>
          </cell>
          <cell r="B254" t="str">
            <v xml:space="preserve">Car Allowances                                              </v>
          </cell>
          <cell r="C254" t="str">
            <v>Admin Labour</v>
          </cell>
        </row>
        <row r="255">
          <cell r="A255" t="str">
            <v>5015-2000</v>
          </cell>
          <cell r="B255" t="str">
            <v xml:space="preserve">Car Allowances                                              </v>
          </cell>
          <cell r="C255" t="str">
            <v>Admin Labour</v>
          </cell>
        </row>
        <row r="256">
          <cell r="A256" t="str">
            <v>5015-4000</v>
          </cell>
          <cell r="B256" t="str">
            <v xml:space="preserve">Car Allowances                                              </v>
          </cell>
          <cell r="C256" t="str">
            <v>Admin Labour</v>
          </cell>
        </row>
        <row r="257">
          <cell r="A257" t="str">
            <v>5015-4500</v>
          </cell>
          <cell r="B257" t="str">
            <v xml:space="preserve">Car Allowances                                              </v>
          </cell>
          <cell r="C257" t="str">
            <v>Admin Labour</v>
          </cell>
        </row>
        <row r="258">
          <cell r="A258" t="str">
            <v>5015-8000</v>
          </cell>
          <cell r="B258" t="str">
            <v xml:space="preserve">Car Allowances                                              </v>
          </cell>
          <cell r="C258" t="str">
            <v>Admin Labour</v>
          </cell>
        </row>
        <row r="259">
          <cell r="A259" t="str">
            <v>5018-1000</v>
          </cell>
          <cell r="B259" t="str">
            <v xml:space="preserve">Recovery - Direct Labour On Costs                           </v>
          </cell>
          <cell r="C259" t="str">
            <v>Admin Labour</v>
          </cell>
        </row>
        <row r="260">
          <cell r="A260" t="str">
            <v>5018-2000</v>
          </cell>
          <cell r="B260" t="str">
            <v xml:space="preserve">Recovery - Direct Labour On Costs                           </v>
          </cell>
          <cell r="C260" t="str">
            <v>Admin Labour</v>
          </cell>
        </row>
        <row r="261">
          <cell r="A261" t="str">
            <v>5018-4000</v>
          </cell>
          <cell r="B261" t="str">
            <v xml:space="preserve">Recovery - Direct Labour On Costs                           </v>
          </cell>
          <cell r="C261" t="str">
            <v>Admin Labour</v>
          </cell>
        </row>
        <row r="262">
          <cell r="A262" t="str">
            <v>5018-4200</v>
          </cell>
          <cell r="B262" t="str">
            <v xml:space="preserve">Recovery - Direct Labour On Costs                           </v>
          </cell>
          <cell r="C262" t="str">
            <v>Admin Labour</v>
          </cell>
        </row>
        <row r="263">
          <cell r="A263" t="str">
            <v>5018-4500</v>
          </cell>
          <cell r="B263" t="str">
            <v xml:space="preserve">Recovery - Direct Labour On Costs                           </v>
          </cell>
          <cell r="C263" t="str">
            <v>Admin Labour</v>
          </cell>
        </row>
        <row r="264">
          <cell r="A264" t="str">
            <v>5018-6000</v>
          </cell>
          <cell r="B264" t="str">
            <v xml:space="preserve">Recovery - Direct Labour On Costs                           </v>
          </cell>
          <cell r="C264" t="str">
            <v>Admin Labour</v>
          </cell>
        </row>
        <row r="265">
          <cell r="A265" t="str">
            <v>5020-1000</v>
          </cell>
          <cell r="B265" t="str">
            <v xml:space="preserve">Travel Allowances                                           </v>
          </cell>
          <cell r="C265" t="str">
            <v>Sales Labour</v>
          </cell>
        </row>
        <row r="266">
          <cell r="A266" t="str">
            <v>5020-2000</v>
          </cell>
          <cell r="B266" t="str">
            <v xml:space="preserve">Travel Allowances                                           </v>
          </cell>
          <cell r="C266" t="str">
            <v>Sales Labour</v>
          </cell>
        </row>
        <row r="267">
          <cell r="A267" t="str">
            <v>5020-4000</v>
          </cell>
          <cell r="B267" t="str">
            <v xml:space="preserve">Travel Allowances                                           </v>
          </cell>
          <cell r="C267" t="str">
            <v>Sales Labour</v>
          </cell>
        </row>
        <row r="268">
          <cell r="A268" t="str">
            <v>5020-4200</v>
          </cell>
          <cell r="B268" t="str">
            <v xml:space="preserve">Travel Allowances                                           </v>
          </cell>
          <cell r="C268" t="str">
            <v>Sales Labour</v>
          </cell>
        </row>
        <row r="269">
          <cell r="A269" t="str">
            <v>5020-8000</v>
          </cell>
          <cell r="B269" t="str">
            <v xml:space="preserve">Travel Allowance                                            </v>
          </cell>
          <cell r="C269" t="str">
            <v>Sales Labour</v>
          </cell>
        </row>
        <row r="270">
          <cell r="A270" t="str">
            <v>5025-1000</v>
          </cell>
          <cell r="B270" t="str">
            <v xml:space="preserve">Living-away-from-Home Allow.                                </v>
          </cell>
          <cell r="C270" t="str">
            <v>Admin Labour</v>
          </cell>
        </row>
        <row r="271">
          <cell r="A271" t="str">
            <v>5025-4000</v>
          </cell>
          <cell r="B271" t="str">
            <v xml:space="preserve">Living-away-from-Home Allow.                                </v>
          </cell>
          <cell r="C271" t="str">
            <v>Admin Labour</v>
          </cell>
        </row>
        <row r="272">
          <cell r="A272" t="str">
            <v>5030-1000</v>
          </cell>
          <cell r="B272" t="str">
            <v xml:space="preserve">Long Service Leave - Accrual                                </v>
          </cell>
          <cell r="C272" t="str">
            <v>Admin Labour</v>
          </cell>
        </row>
        <row r="273">
          <cell r="A273" t="str">
            <v>5030-2000</v>
          </cell>
          <cell r="B273" t="str">
            <v xml:space="preserve">Long Service Leave - Accrual                                </v>
          </cell>
          <cell r="C273" t="str">
            <v>Admin Labour</v>
          </cell>
        </row>
        <row r="274">
          <cell r="A274" t="str">
            <v>5030-4000</v>
          </cell>
          <cell r="B274" t="str">
            <v xml:space="preserve">Long Service Leave - Accrual                                </v>
          </cell>
          <cell r="C274" t="str">
            <v>Admin Labour</v>
          </cell>
        </row>
        <row r="275">
          <cell r="A275" t="str">
            <v>5030-4200</v>
          </cell>
          <cell r="B275" t="str">
            <v xml:space="preserve">Long Service Leave - Accrual                                </v>
          </cell>
          <cell r="C275" t="str">
            <v>Admin Labour</v>
          </cell>
        </row>
        <row r="276">
          <cell r="A276" t="str">
            <v>5030-6000</v>
          </cell>
          <cell r="B276" t="str">
            <v xml:space="preserve">Long Service Leave - Accrual                                </v>
          </cell>
          <cell r="C276" t="str">
            <v>Admin Labour</v>
          </cell>
        </row>
        <row r="277">
          <cell r="A277" t="str">
            <v>5030-8000</v>
          </cell>
          <cell r="B277" t="str">
            <v xml:space="preserve">Long Service Leave - Accrual                                </v>
          </cell>
          <cell r="C277" t="str">
            <v>Admin Labour</v>
          </cell>
        </row>
        <row r="278">
          <cell r="A278" t="str">
            <v>5040-1000</v>
          </cell>
          <cell r="B278" t="str">
            <v xml:space="preserve">Non-Productive Labour                                       </v>
          </cell>
          <cell r="C278" t="str">
            <v>Factory Labour</v>
          </cell>
        </row>
        <row r="279">
          <cell r="A279" t="str">
            <v>5040-2000</v>
          </cell>
          <cell r="B279" t="str">
            <v xml:space="preserve">Non-Productive Labour                                       </v>
          </cell>
          <cell r="C279" t="str">
            <v>Factory Labour</v>
          </cell>
        </row>
        <row r="280">
          <cell r="A280" t="str">
            <v>5040-4000</v>
          </cell>
          <cell r="B280" t="str">
            <v xml:space="preserve">Non-Productive Labour                                       </v>
          </cell>
          <cell r="C280" t="str">
            <v>Factory Labour</v>
          </cell>
        </row>
        <row r="281">
          <cell r="A281" t="str">
            <v>5040-4200</v>
          </cell>
          <cell r="B281" t="str">
            <v xml:space="preserve">Non-Productive Labour                                       </v>
          </cell>
          <cell r="C281" t="str">
            <v>Factory Labour</v>
          </cell>
        </row>
        <row r="282">
          <cell r="A282" t="str">
            <v>5050-1000</v>
          </cell>
          <cell r="B282" t="str">
            <v xml:space="preserve">Public Holidays                                             </v>
          </cell>
          <cell r="C282" t="str">
            <v>Admin Labour</v>
          </cell>
        </row>
        <row r="283">
          <cell r="A283" t="str">
            <v>5050-4000</v>
          </cell>
          <cell r="B283" t="str">
            <v xml:space="preserve">Public Holidays                                             </v>
          </cell>
          <cell r="C283" t="str">
            <v>Admin Labour</v>
          </cell>
        </row>
        <row r="284">
          <cell r="A284" t="str">
            <v>5050-4200</v>
          </cell>
          <cell r="B284" t="str">
            <v xml:space="preserve">Public Holidays                                             </v>
          </cell>
          <cell r="C284" t="str">
            <v>Admin Labour</v>
          </cell>
        </row>
        <row r="285">
          <cell r="A285" t="str">
            <v>5050-4500</v>
          </cell>
          <cell r="B285" t="str">
            <v xml:space="preserve">Public Holidays                                             </v>
          </cell>
          <cell r="C285" t="str">
            <v>Admin Labour</v>
          </cell>
        </row>
        <row r="286">
          <cell r="A286" t="str">
            <v>5050-6000</v>
          </cell>
          <cell r="B286" t="str">
            <v xml:space="preserve">Public Holidays                                             </v>
          </cell>
          <cell r="C286" t="str">
            <v>Admin Labour</v>
          </cell>
        </row>
        <row r="287">
          <cell r="A287" t="str">
            <v>5050-8000</v>
          </cell>
          <cell r="B287" t="str">
            <v xml:space="preserve">Public Holidays                                             </v>
          </cell>
          <cell r="C287" t="str">
            <v>Admin Labour</v>
          </cell>
        </row>
        <row r="288">
          <cell r="A288" t="str">
            <v>5100-4000</v>
          </cell>
          <cell r="B288" t="str">
            <v xml:space="preserve">Salaries - Accounting                                       </v>
          </cell>
          <cell r="C288" t="str">
            <v>Admin Labour</v>
          </cell>
        </row>
        <row r="289">
          <cell r="A289" t="str">
            <v>5100-8000</v>
          </cell>
          <cell r="B289" t="str">
            <v xml:space="preserve">Salaries - Accounting                                       </v>
          </cell>
          <cell r="C289" t="str">
            <v>Admin Labour</v>
          </cell>
        </row>
        <row r="290">
          <cell r="A290" t="str">
            <v>5110-1000</v>
          </cell>
          <cell r="B290" t="str">
            <v xml:space="preserve">Salaries - Administration                                   </v>
          </cell>
          <cell r="C290" t="str">
            <v>Admin Labour</v>
          </cell>
        </row>
        <row r="291">
          <cell r="A291" t="str">
            <v>5110-2000</v>
          </cell>
          <cell r="B291" t="str">
            <v xml:space="preserve">Salaries - Administration                                   </v>
          </cell>
          <cell r="C291" t="str">
            <v>Admin Labour</v>
          </cell>
        </row>
        <row r="292">
          <cell r="A292" t="str">
            <v>5110-4000</v>
          </cell>
          <cell r="B292" t="str">
            <v xml:space="preserve">Salaries - Administration                                   </v>
          </cell>
          <cell r="C292" t="str">
            <v>Admin Labour</v>
          </cell>
        </row>
        <row r="293">
          <cell r="A293" t="str">
            <v>5110-4200</v>
          </cell>
          <cell r="B293" t="str">
            <v xml:space="preserve">Salaries - Administration                                   </v>
          </cell>
          <cell r="C293" t="str">
            <v>Admin Labour</v>
          </cell>
        </row>
        <row r="294">
          <cell r="A294" t="str">
            <v>5110-6000</v>
          </cell>
          <cell r="B294" t="str">
            <v xml:space="preserve">Salaries - Administration                                   </v>
          </cell>
          <cell r="C294" t="str">
            <v>Admin Labour</v>
          </cell>
        </row>
        <row r="295">
          <cell r="A295" t="str">
            <v>5110-8000</v>
          </cell>
          <cell r="B295" t="str">
            <v xml:space="preserve">Salaries - Administration                                   </v>
          </cell>
          <cell r="C295" t="str">
            <v>Admin Labour</v>
          </cell>
        </row>
        <row r="296">
          <cell r="A296" t="str">
            <v>5120-1000</v>
          </cell>
          <cell r="B296" t="str">
            <v xml:space="preserve">Salaries - Engineering                                      </v>
          </cell>
          <cell r="C296" t="str">
            <v>Admin Labour</v>
          </cell>
        </row>
        <row r="297">
          <cell r="A297" t="str">
            <v>5120-2000</v>
          </cell>
          <cell r="B297" t="str">
            <v xml:space="preserve">Salaries - Engineering                                      </v>
          </cell>
          <cell r="C297" t="str">
            <v>Admin Labour</v>
          </cell>
        </row>
        <row r="298">
          <cell r="A298" t="str">
            <v>5120-4000</v>
          </cell>
          <cell r="B298" t="str">
            <v xml:space="preserve">Salaries - Engineering                                      </v>
          </cell>
          <cell r="C298" t="str">
            <v>Admin Labour</v>
          </cell>
        </row>
        <row r="299">
          <cell r="A299" t="str">
            <v>5120-4500</v>
          </cell>
          <cell r="B299" t="str">
            <v xml:space="preserve">Salaries - Engineering                                      </v>
          </cell>
          <cell r="C299" t="str">
            <v>Admin Labour</v>
          </cell>
        </row>
        <row r="300">
          <cell r="A300" t="str">
            <v>5120-6000</v>
          </cell>
          <cell r="B300" t="str">
            <v xml:space="preserve">Salaries - Engineering                                      </v>
          </cell>
          <cell r="C300" t="str">
            <v>Admin Labour</v>
          </cell>
        </row>
        <row r="301">
          <cell r="A301" t="str">
            <v>5130-1000</v>
          </cell>
          <cell r="B301" t="str">
            <v xml:space="preserve">Salaries - Production                                       </v>
          </cell>
          <cell r="C301" t="str">
            <v>Factory Labour</v>
          </cell>
        </row>
        <row r="302">
          <cell r="A302" t="str">
            <v>5130-2000</v>
          </cell>
          <cell r="B302" t="str">
            <v xml:space="preserve">Salaries - Production                                       </v>
          </cell>
          <cell r="C302" t="str">
            <v>Factory Labour</v>
          </cell>
        </row>
        <row r="303">
          <cell r="A303" t="str">
            <v>5130-4000</v>
          </cell>
          <cell r="B303" t="str">
            <v xml:space="preserve">Salaries - Production                                       </v>
          </cell>
          <cell r="C303" t="str">
            <v>Factory Labour</v>
          </cell>
        </row>
        <row r="304">
          <cell r="A304" t="str">
            <v>5130-4200</v>
          </cell>
          <cell r="B304" t="str">
            <v xml:space="preserve">Salaries - Production                                       </v>
          </cell>
          <cell r="C304" t="str">
            <v>Factory Labour</v>
          </cell>
        </row>
        <row r="305">
          <cell r="A305" t="str">
            <v>5130-4500</v>
          </cell>
          <cell r="B305" t="str">
            <v xml:space="preserve">Salaries - Production                                       </v>
          </cell>
          <cell r="C305" t="str">
            <v>Factory Labour</v>
          </cell>
        </row>
        <row r="306">
          <cell r="A306" t="str">
            <v>5140-1000</v>
          </cell>
          <cell r="B306" t="str">
            <v xml:space="preserve">Salaries - Sales                                            </v>
          </cell>
          <cell r="C306" t="str">
            <v>Sales Labour</v>
          </cell>
        </row>
        <row r="307">
          <cell r="A307" t="str">
            <v>5140-2000</v>
          </cell>
          <cell r="B307" t="str">
            <v xml:space="preserve">Salaries - Sales                                            </v>
          </cell>
          <cell r="C307" t="str">
            <v>Sales Labour</v>
          </cell>
        </row>
        <row r="308">
          <cell r="A308" t="str">
            <v>5140-4000</v>
          </cell>
          <cell r="B308" t="str">
            <v xml:space="preserve">Salaries - Sales                                            </v>
          </cell>
          <cell r="C308" t="str">
            <v>Sales Labour</v>
          </cell>
        </row>
        <row r="309">
          <cell r="A309" t="str">
            <v>5140-4200</v>
          </cell>
          <cell r="B309" t="str">
            <v xml:space="preserve">Salaries - Sales                                            </v>
          </cell>
          <cell r="C309" t="str">
            <v>Sales Labour</v>
          </cell>
        </row>
        <row r="310">
          <cell r="A310" t="str">
            <v>5140-6000</v>
          </cell>
          <cell r="B310" t="str">
            <v xml:space="preserve">Salaries - Sales                                            </v>
          </cell>
          <cell r="C310" t="str">
            <v>Sales Labour</v>
          </cell>
        </row>
        <row r="311">
          <cell r="A311" t="str">
            <v>5160-1000</v>
          </cell>
          <cell r="B311" t="str">
            <v xml:space="preserve">Sick Leave                                                  </v>
          </cell>
          <cell r="C311" t="str">
            <v>Factory Labour</v>
          </cell>
        </row>
        <row r="312">
          <cell r="A312" t="str">
            <v>5160-2000</v>
          </cell>
          <cell r="B312" t="str">
            <v xml:space="preserve">Sick Leave                                                  </v>
          </cell>
          <cell r="C312" t="str">
            <v>Factory Labour</v>
          </cell>
        </row>
        <row r="313">
          <cell r="A313" t="str">
            <v>5160-4000</v>
          </cell>
          <cell r="B313" t="str">
            <v xml:space="preserve">Sick Leave                                                  </v>
          </cell>
          <cell r="C313" t="str">
            <v>Factory Labour</v>
          </cell>
        </row>
        <row r="314">
          <cell r="A314" t="str">
            <v>5160-4200</v>
          </cell>
          <cell r="B314" t="str">
            <v xml:space="preserve">Sick Leave                                                  </v>
          </cell>
          <cell r="C314" t="str">
            <v>Factory Labour</v>
          </cell>
        </row>
        <row r="315">
          <cell r="A315" t="str">
            <v>5160-4500</v>
          </cell>
          <cell r="B315" t="str">
            <v xml:space="preserve">Sick Leave                                                  </v>
          </cell>
          <cell r="C315" t="str">
            <v>Factory Labour</v>
          </cell>
        </row>
        <row r="316">
          <cell r="A316" t="str">
            <v>5160-6000</v>
          </cell>
          <cell r="B316" t="str">
            <v xml:space="preserve">Sick Leave                                                  </v>
          </cell>
          <cell r="C316" t="str">
            <v>Factory Labour</v>
          </cell>
        </row>
        <row r="317">
          <cell r="A317" t="str">
            <v>5160-8000</v>
          </cell>
          <cell r="B317" t="str">
            <v xml:space="preserve">Sick Leave                                                  </v>
          </cell>
          <cell r="C317" t="str">
            <v>Factory Labour</v>
          </cell>
        </row>
        <row r="318">
          <cell r="A318" t="str">
            <v>5180-1000</v>
          </cell>
          <cell r="B318" t="str">
            <v xml:space="preserve">Workers' Comp. - Make Up Pay                                </v>
          </cell>
          <cell r="C318" t="str">
            <v>Factory Labour</v>
          </cell>
        </row>
        <row r="319">
          <cell r="A319" t="str">
            <v>5180-2000</v>
          </cell>
          <cell r="B319" t="str">
            <v xml:space="preserve">Workers' Comp. - Make Up Pay                                </v>
          </cell>
          <cell r="C319" t="str">
            <v>Factory Labour</v>
          </cell>
        </row>
        <row r="320">
          <cell r="A320" t="str">
            <v>5180-4000</v>
          </cell>
          <cell r="B320" t="str">
            <v xml:space="preserve">Workers' Comp. - Make Up Pay                                </v>
          </cell>
          <cell r="C320" t="str">
            <v>Factory Labour</v>
          </cell>
        </row>
        <row r="321">
          <cell r="A321" t="str">
            <v>5180-4200</v>
          </cell>
          <cell r="B321" t="str">
            <v xml:space="preserve">Workers' Comp. - Make Up Pay                                </v>
          </cell>
          <cell r="C321" t="str">
            <v>Factory Labour</v>
          </cell>
        </row>
        <row r="322">
          <cell r="A322" t="str">
            <v>5180-6000</v>
          </cell>
          <cell r="B322" t="str">
            <v xml:space="preserve">Workers' Comp. - Make Up Pay                                </v>
          </cell>
          <cell r="C322" t="str">
            <v>Factory Labour</v>
          </cell>
        </row>
        <row r="323">
          <cell r="A323" t="str">
            <v>5185-1000</v>
          </cell>
          <cell r="B323" t="str">
            <v xml:space="preserve">Workers' Comp. - Medical Costs                              </v>
          </cell>
          <cell r="C323" t="str">
            <v>Factory Labour</v>
          </cell>
        </row>
        <row r="324">
          <cell r="A324" t="str">
            <v>5185-6000</v>
          </cell>
          <cell r="B324" t="str">
            <v xml:space="preserve">Workers' Comp. - Medical Costs                              </v>
          </cell>
          <cell r="C324" t="str">
            <v>Factory Labour</v>
          </cell>
        </row>
        <row r="325">
          <cell r="A325" t="str">
            <v>5200-1000</v>
          </cell>
          <cell r="B325" t="str">
            <v xml:space="preserve">Fringe Benefits Tax                                         </v>
          </cell>
          <cell r="C325" t="str">
            <v>Admin Labour</v>
          </cell>
        </row>
        <row r="326">
          <cell r="A326" t="str">
            <v>5200-2000</v>
          </cell>
          <cell r="B326" t="str">
            <v xml:space="preserve">Fringe Benefits Tax                                         </v>
          </cell>
          <cell r="C326" t="str">
            <v>Admin Labour</v>
          </cell>
        </row>
        <row r="327">
          <cell r="A327" t="str">
            <v>5200-4000</v>
          </cell>
          <cell r="B327" t="str">
            <v xml:space="preserve">Fringe Benefits Tax                                         </v>
          </cell>
          <cell r="C327" t="str">
            <v>Admin Labour</v>
          </cell>
        </row>
        <row r="328">
          <cell r="A328" t="str">
            <v>5200-4200</v>
          </cell>
          <cell r="B328" t="str">
            <v xml:space="preserve">Fringe Benefits Tax                                         </v>
          </cell>
          <cell r="C328" t="str">
            <v>Admin Labour</v>
          </cell>
        </row>
        <row r="329">
          <cell r="A329" t="str">
            <v>5200-6000</v>
          </cell>
          <cell r="B329" t="str">
            <v xml:space="preserve">Fringe Benefits Tax                                         </v>
          </cell>
          <cell r="C329" t="str">
            <v>Admin Labour</v>
          </cell>
        </row>
        <row r="330">
          <cell r="A330" t="str">
            <v>5200-8000</v>
          </cell>
          <cell r="B330" t="str">
            <v xml:space="preserve">Fringe Benefits Tax                                         </v>
          </cell>
          <cell r="C330" t="str">
            <v>Admin Labour</v>
          </cell>
        </row>
        <row r="331">
          <cell r="A331" t="str">
            <v>5210-1000</v>
          </cell>
          <cell r="B331" t="str">
            <v xml:space="preserve">Insurance - Workers' Comp.                                  </v>
          </cell>
          <cell r="C331" t="str">
            <v>Admin Labour</v>
          </cell>
        </row>
        <row r="332">
          <cell r="A332" t="str">
            <v>5210-2000</v>
          </cell>
          <cell r="B332" t="str">
            <v xml:space="preserve">Insurance - Workers' Comp.                                  </v>
          </cell>
          <cell r="C332" t="str">
            <v>Admin Labour</v>
          </cell>
        </row>
        <row r="333">
          <cell r="A333" t="str">
            <v>5210-4000</v>
          </cell>
          <cell r="B333" t="str">
            <v xml:space="preserve">Insurance - Workers' Comp.                                  </v>
          </cell>
          <cell r="C333" t="str">
            <v>Admin Labour</v>
          </cell>
        </row>
        <row r="334">
          <cell r="A334" t="str">
            <v>5210-4200</v>
          </cell>
          <cell r="B334" t="str">
            <v xml:space="preserve">Insurance - Workers' Comp.                                  </v>
          </cell>
          <cell r="C334" t="str">
            <v>Admin Labour</v>
          </cell>
        </row>
        <row r="335">
          <cell r="A335" t="str">
            <v>5210-6000</v>
          </cell>
          <cell r="B335" t="str">
            <v xml:space="preserve">Insurance - Workers' Comp.                                  </v>
          </cell>
          <cell r="C335" t="str">
            <v>Admin Labour</v>
          </cell>
        </row>
        <row r="336">
          <cell r="A336" t="str">
            <v>5210-8000</v>
          </cell>
          <cell r="B336" t="str">
            <v xml:space="preserve">Insurance - Workers' Comp.                                  </v>
          </cell>
          <cell r="C336" t="str">
            <v>Admin Labour</v>
          </cell>
        </row>
        <row r="337">
          <cell r="A337" t="str">
            <v>5215-1000</v>
          </cell>
          <cell r="B337" t="str">
            <v xml:space="preserve">Income Protection Insurance                                 </v>
          </cell>
          <cell r="C337" t="str">
            <v>Admin Labour</v>
          </cell>
        </row>
        <row r="338">
          <cell r="A338" t="str">
            <v>5215-2000</v>
          </cell>
          <cell r="B338" t="str">
            <v xml:space="preserve">Income Protection Insurance                                 </v>
          </cell>
          <cell r="C338" t="str">
            <v>Admin Labour</v>
          </cell>
        </row>
        <row r="339">
          <cell r="A339" t="str">
            <v>5215-6000</v>
          </cell>
          <cell r="B339" t="str">
            <v xml:space="preserve">Income Protection Insurance                                 </v>
          </cell>
          <cell r="C339" t="str">
            <v>Admin Labour</v>
          </cell>
        </row>
        <row r="340">
          <cell r="A340" t="str">
            <v>5220-1000</v>
          </cell>
          <cell r="B340" t="str">
            <v xml:space="preserve">Payroll Tax                                                 </v>
          </cell>
          <cell r="C340" t="str">
            <v>Admin Labour</v>
          </cell>
        </row>
        <row r="341">
          <cell r="A341" t="str">
            <v>5220-2000</v>
          </cell>
          <cell r="B341" t="str">
            <v xml:space="preserve">Payroll Tax                                                 </v>
          </cell>
          <cell r="C341" t="str">
            <v>Admin Labour</v>
          </cell>
        </row>
        <row r="342">
          <cell r="A342" t="str">
            <v>5220-4000</v>
          </cell>
          <cell r="B342" t="str">
            <v xml:space="preserve">Payroll Tax                                                 </v>
          </cell>
          <cell r="C342" t="str">
            <v>Admin Labour</v>
          </cell>
        </row>
        <row r="343">
          <cell r="A343" t="str">
            <v>5220-4200</v>
          </cell>
          <cell r="B343" t="str">
            <v xml:space="preserve">Payroll Tax                                                 </v>
          </cell>
          <cell r="C343" t="str">
            <v>Admin Labour</v>
          </cell>
        </row>
        <row r="344">
          <cell r="A344" t="str">
            <v>5220-4500</v>
          </cell>
          <cell r="B344" t="str">
            <v xml:space="preserve">Payroll Tax                                                 </v>
          </cell>
          <cell r="C344" t="str">
            <v>Admin Labour</v>
          </cell>
        </row>
        <row r="345">
          <cell r="A345" t="str">
            <v>5220-6000</v>
          </cell>
          <cell r="B345" t="str">
            <v xml:space="preserve">Payroll Tax                                                 </v>
          </cell>
          <cell r="C345" t="str">
            <v>Admin Labour</v>
          </cell>
        </row>
        <row r="346">
          <cell r="A346" t="str">
            <v>5220-8000</v>
          </cell>
          <cell r="B346" t="str">
            <v xml:space="preserve">Payroll Tax                                                 </v>
          </cell>
          <cell r="C346" t="str">
            <v>Admin Labour</v>
          </cell>
        </row>
        <row r="347">
          <cell r="A347" t="str">
            <v>5230-1000</v>
          </cell>
          <cell r="B347" t="str">
            <v xml:space="preserve">Redundancy Funds                                            </v>
          </cell>
          <cell r="C347" t="str">
            <v>Admin Labour</v>
          </cell>
        </row>
        <row r="348">
          <cell r="A348" t="str">
            <v>5230-2000</v>
          </cell>
          <cell r="B348" t="str">
            <v xml:space="preserve">Redundancy Funds                                            </v>
          </cell>
          <cell r="C348" t="str">
            <v>Admin Labour</v>
          </cell>
        </row>
        <row r="349">
          <cell r="A349" t="str">
            <v>5230-6000</v>
          </cell>
          <cell r="B349" t="str">
            <v xml:space="preserve">Redundancy Funds                                            </v>
          </cell>
          <cell r="C349" t="str">
            <v>Admin Labour</v>
          </cell>
        </row>
        <row r="350">
          <cell r="A350" t="str">
            <v>5240-1000</v>
          </cell>
          <cell r="B350" t="str">
            <v xml:space="preserve">Relief Staff                                                </v>
          </cell>
          <cell r="C350" t="str">
            <v>Admin Labour</v>
          </cell>
        </row>
        <row r="351">
          <cell r="A351" t="str">
            <v>5240-4000</v>
          </cell>
          <cell r="B351" t="str">
            <v xml:space="preserve">Relief Staff                                                </v>
          </cell>
          <cell r="C351" t="str">
            <v>Admin Labour</v>
          </cell>
        </row>
        <row r="352">
          <cell r="A352" t="str">
            <v>5240-6000</v>
          </cell>
          <cell r="B352" t="str">
            <v xml:space="preserve">Relief Staff                                                </v>
          </cell>
          <cell r="C352" t="str">
            <v>Admin Labour</v>
          </cell>
        </row>
        <row r="353">
          <cell r="A353" t="str">
            <v>5240-8000</v>
          </cell>
          <cell r="B353" t="str">
            <v xml:space="preserve">Relief Staff                                                </v>
          </cell>
          <cell r="C353" t="str">
            <v>Admin Labour</v>
          </cell>
        </row>
        <row r="354">
          <cell r="A354" t="str">
            <v>5260-1000</v>
          </cell>
          <cell r="B354" t="str">
            <v xml:space="preserve">Staff Procurement                                           </v>
          </cell>
          <cell r="C354" t="str">
            <v>Admin Other</v>
          </cell>
        </row>
        <row r="355">
          <cell r="A355" t="str">
            <v>5260-4000</v>
          </cell>
          <cell r="B355" t="str">
            <v xml:space="preserve">Staff Procurement                                           </v>
          </cell>
          <cell r="C355" t="str">
            <v>Admin Other</v>
          </cell>
        </row>
        <row r="356">
          <cell r="A356" t="str">
            <v>5260-6000</v>
          </cell>
          <cell r="B356" t="str">
            <v xml:space="preserve">Staff Procurement                                           </v>
          </cell>
          <cell r="C356" t="str">
            <v>Admin Other</v>
          </cell>
        </row>
        <row r="357">
          <cell r="A357" t="str">
            <v>5260-8000</v>
          </cell>
          <cell r="B357" t="str">
            <v xml:space="preserve">Staff Procurement                                           </v>
          </cell>
          <cell r="C357" t="str">
            <v>Admin Other</v>
          </cell>
        </row>
        <row r="358">
          <cell r="A358" t="str">
            <v>5270-1000</v>
          </cell>
          <cell r="B358" t="str">
            <v xml:space="preserve">Superannuation - Company Fund                               </v>
          </cell>
          <cell r="C358" t="str">
            <v>Admin Labour</v>
          </cell>
        </row>
        <row r="359">
          <cell r="A359" t="str">
            <v>5270-2000</v>
          </cell>
          <cell r="B359" t="str">
            <v xml:space="preserve">Superannuation - Company Fund                               </v>
          </cell>
          <cell r="C359" t="str">
            <v>Admin Labour</v>
          </cell>
        </row>
        <row r="360">
          <cell r="A360" t="str">
            <v>5270-4000</v>
          </cell>
          <cell r="B360" t="str">
            <v xml:space="preserve">Superannuation - Company Fund                               </v>
          </cell>
          <cell r="C360" t="str">
            <v>Admin Labour</v>
          </cell>
        </row>
        <row r="361">
          <cell r="A361" t="str">
            <v>5270-4200</v>
          </cell>
          <cell r="B361" t="str">
            <v xml:space="preserve">Superannuation - Company Fund                               </v>
          </cell>
          <cell r="C361" t="str">
            <v>Admin Labour</v>
          </cell>
        </row>
        <row r="362">
          <cell r="A362" t="str">
            <v>5270-4500</v>
          </cell>
          <cell r="B362" t="str">
            <v xml:space="preserve">Superannuation - Company Fund                               </v>
          </cell>
          <cell r="C362" t="str">
            <v>Admin Labour</v>
          </cell>
        </row>
        <row r="363">
          <cell r="A363" t="str">
            <v>5270-6000</v>
          </cell>
          <cell r="B363" t="str">
            <v xml:space="preserve">Superannuation - Company Fund                               </v>
          </cell>
          <cell r="C363" t="str">
            <v>Admin Labour</v>
          </cell>
        </row>
        <row r="364">
          <cell r="A364" t="str">
            <v>5270-8000</v>
          </cell>
          <cell r="B364" t="str">
            <v xml:space="preserve">Superannuation - Company Fund                               </v>
          </cell>
          <cell r="C364" t="str">
            <v>Admin Labour</v>
          </cell>
        </row>
        <row r="365">
          <cell r="A365" t="str">
            <v>5280-1000</v>
          </cell>
          <cell r="B365" t="str">
            <v xml:space="preserve">Superannuation - Trade Funds                                </v>
          </cell>
          <cell r="C365" t="str">
            <v>Admin Labour</v>
          </cell>
        </row>
        <row r="366">
          <cell r="A366" t="str">
            <v>5280-2000</v>
          </cell>
          <cell r="B366" t="str">
            <v xml:space="preserve">Superannuation - Trade Funds                                </v>
          </cell>
          <cell r="C366" t="str">
            <v>Admin Labour</v>
          </cell>
        </row>
        <row r="367">
          <cell r="A367" t="str">
            <v>5280-4000</v>
          </cell>
          <cell r="B367" t="str">
            <v xml:space="preserve">Superannuation - Trade Funds                                </v>
          </cell>
          <cell r="C367" t="str">
            <v>Admin Labour</v>
          </cell>
        </row>
        <row r="368">
          <cell r="A368" t="str">
            <v>5280-4200</v>
          </cell>
          <cell r="B368" t="str">
            <v xml:space="preserve">Superannuation - Trade Funds                                </v>
          </cell>
          <cell r="C368" t="str">
            <v>Admin Labour</v>
          </cell>
        </row>
        <row r="369">
          <cell r="A369" t="str">
            <v>5280-4500</v>
          </cell>
          <cell r="B369" t="str">
            <v xml:space="preserve">Superannuation - Trade Funds                                </v>
          </cell>
          <cell r="C369" t="str">
            <v>Admin Labour</v>
          </cell>
        </row>
        <row r="370">
          <cell r="A370" t="str">
            <v>5280-6000</v>
          </cell>
          <cell r="B370" t="str">
            <v xml:space="preserve">Superannuation - Trade Funds                                </v>
          </cell>
          <cell r="C370" t="str">
            <v>Admin Labour</v>
          </cell>
        </row>
        <row r="371">
          <cell r="A371" t="str">
            <v>5300-1000</v>
          </cell>
          <cell r="B371" t="str">
            <v xml:space="preserve">Depreciation - Computers                                    </v>
          </cell>
          <cell r="C371" t="str">
            <v>Depreciation</v>
          </cell>
        </row>
        <row r="372">
          <cell r="A372" t="str">
            <v>5300-2000</v>
          </cell>
          <cell r="B372" t="str">
            <v xml:space="preserve">Depreciation - Computers                                    </v>
          </cell>
          <cell r="C372" t="str">
            <v>Depreciation</v>
          </cell>
        </row>
        <row r="373">
          <cell r="A373" t="str">
            <v>5300-4000</v>
          </cell>
          <cell r="B373" t="str">
            <v xml:space="preserve">Depreciation - Computers                                    </v>
          </cell>
          <cell r="C373" t="str">
            <v>Depreciation</v>
          </cell>
        </row>
        <row r="374">
          <cell r="A374" t="str">
            <v>5300-4200</v>
          </cell>
          <cell r="B374" t="str">
            <v xml:space="preserve">Depreciation - Computers                                    </v>
          </cell>
          <cell r="C374" t="str">
            <v>Depreciation</v>
          </cell>
        </row>
        <row r="375">
          <cell r="A375" t="str">
            <v>5300-6000</v>
          </cell>
          <cell r="B375" t="str">
            <v xml:space="preserve">Depreciation - Computers                                    </v>
          </cell>
          <cell r="C375" t="str">
            <v>Depreciation</v>
          </cell>
        </row>
        <row r="376">
          <cell r="A376" t="str">
            <v>5300-8000</v>
          </cell>
          <cell r="B376" t="str">
            <v xml:space="preserve">Depreciation - Computers                                    </v>
          </cell>
          <cell r="C376" t="str">
            <v>Depreciation</v>
          </cell>
        </row>
        <row r="377">
          <cell r="A377" t="str">
            <v>5340-1000</v>
          </cell>
          <cell r="B377" t="str">
            <v xml:space="preserve">Internet Web Site                                           </v>
          </cell>
          <cell r="C377" t="str">
            <v>Admin Other</v>
          </cell>
        </row>
        <row r="378">
          <cell r="A378" t="str">
            <v>5340-2000</v>
          </cell>
          <cell r="B378" t="str">
            <v xml:space="preserve">Internet Web Site                                           </v>
          </cell>
          <cell r="C378" t="str">
            <v>Admin Other</v>
          </cell>
        </row>
        <row r="379">
          <cell r="A379" t="str">
            <v>5340-4000</v>
          </cell>
          <cell r="B379" t="str">
            <v xml:space="preserve">Internet Web Site                                           </v>
          </cell>
          <cell r="C379" t="str">
            <v>Admin Other</v>
          </cell>
        </row>
        <row r="380">
          <cell r="A380" t="str">
            <v>5340-6000</v>
          </cell>
          <cell r="B380" t="str">
            <v xml:space="preserve">Internet Web Site                                           </v>
          </cell>
          <cell r="C380" t="str">
            <v>Admin Other</v>
          </cell>
        </row>
        <row r="381">
          <cell r="A381" t="str">
            <v>5340-8000</v>
          </cell>
          <cell r="B381" t="str">
            <v xml:space="preserve">Internet Web Site                                           </v>
          </cell>
          <cell r="C381" t="str">
            <v>Admin Other</v>
          </cell>
        </row>
        <row r="382">
          <cell r="A382" t="str">
            <v>5360-1000</v>
          </cell>
          <cell r="B382" t="str">
            <v xml:space="preserve">Maint/Instal. - Computers                                   </v>
          </cell>
          <cell r="C382" t="str">
            <v>Admin Other</v>
          </cell>
        </row>
        <row r="383">
          <cell r="A383" t="str">
            <v>5360-4000</v>
          </cell>
          <cell r="B383" t="str">
            <v xml:space="preserve">Maint/Instal. - Computers                                   </v>
          </cell>
          <cell r="C383" t="str">
            <v>Admin Other</v>
          </cell>
        </row>
        <row r="384">
          <cell r="A384" t="str">
            <v>5360-4200</v>
          </cell>
          <cell r="B384" t="str">
            <v xml:space="preserve">Maint/Instal. - Computers                                   </v>
          </cell>
          <cell r="C384" t="str">
            <v>Admin Other</v>
          </cell>
        </row>
        <row r="385">
          <cell r="A385" t="str">
            <v>5360-6000</v>
          </cell>
          <cell r="B385" t="str">
            <v xml:space="preserve">Maintenance &amp; Installation                                  </v>
          </cell>
          <cell r="C385" t="str">
            <v>Admin Other</v>
          </cell>
        </row>
        <row r="386">
          <cell r="A386" t="str">
            <v>5360-8000</v>
          </cell>
          <cell r="B386" t="str">
            <v xml:space="preserve">Maint/Instal. - Computers                                   </v>
          </cell>
          <cell r="C386" t="str">
            <v>Admin Other</v>
          </cell>
        </row>
        <row r="387">
          <cell r="A387" t="str">
            <v>5365-1000</v>
          </cell>
          <cell r="B387" t="str">
            <v xml:space="preserve">Network Lines                                               </v>
          </cell>
          <cell r="C387" t="str">
            <v>Admin Other</v>
          </cell>
        </row>
        <row r="388">
          <cell r="A388" t="str">
            <v>5365-2000</v>
          </cell>
          <cell r="B388" t="str">
            <v xml:space="preserve">Network Lines                                               </v>
          </cell>
          <cell r="C388" t="str">
            <v>Admin Other</v>
          </cell>
        </row>
        <row r="389">
          <cell r="A389" t="str">
            <v>5365-4000</v>
          </cell>
          <cell r="B389" t="str">
            <v xml:space="preserve">Network Lines                                               </v>
          </cell>
          <cell r="C389" t="str">
            <v>Admin Other</v>
          </cell>
        </row>
        <row r="390">
          <cell r="A390" t="str">
            <v>5365-4200</v>
          </cell>
          <cell r="B390" t="str">
            <v xml:space="preserve">Network Lines                                               </v>
          </cell>
          <cell r="C390" t="str">
            <v>Admin Other</v>
          </cell>
        </row>
        <row r="391">
          <cell r="A391" t="str">
            <v>5365-4500</v>
          </cell>
          <cell r="B391" t="str">
            <v xml:space="preserve">Network Lines                                               </v>
          </cell>
          <cell r="C391" t="str">
            <v>Admin Other</v>
          </cell>
        </row>
        <row r="392">
          <cell r="A392" t="str">
            <v>5365-6000</v>
          </cell>
          <cell r="B392" t="str">
            <v xml:space="preserve">Network Lines                                               </v>
          </cell>
          <cell r="C392" t="str">
            <v>Admin Other</v>
          </cell>
        </row>
        <row r="393">
          <cell r="A393" t="str">
            <v>5365-8000</v>
          </cell>
          <cell r="B393" t="str">
            <v xml:space="preserve">Network Lines                                               </v>
          </cell>
          <cell r="C393" t="str">
            <v>Admin Other</v>
          </cell>
        </row>
        <row r="394">
          <cell r="A394" t="str">
            <v>5385-1000</v>
          </cell>
          <cell r="B394" t="str">
            <v xml:space="preserve">Stationery/Printing - Computer                              </v>
          </cell>
          <cell r="C394" t="str">
            <v>Admin Other</v>
          </cell>
        </row>
        <row r="395">
          <cell r="A395" t="str">
            <v>5385-2000</v>
          </cell>
          <cell r="B395" t="str">
            <v xml:space="preserve">Stationery/Printing - Computer                              </v>
          </cell>
          <cell r="C395" t="str">
            <v>Admin Other</v>
          </cell>
        </row>
        <row r="396">
          <cell r="A396" t="str">
            <v>5385-4000</v>
          </cell>
          <cell r="B396" t="str">
            <v xml:space="preserve">Stationery/Printing - Computer                              </v>
          </cell>
          <cell r="C396" t="str">
            <v>Admin Other</v>
          </cell>
        </row>
        <row r="397">
          <cell r="A397" t="str">
            <v>5385-4500</v>
          </cell>
          <cell r="B397" t="str">
            <v xml:space="preserve">Stationery/Printing - Computer                              </v>
          </cell>
          <cell r="C397" t="str">
            <v>Admin Other</v>
          </cell>
        </row>
        <row r="398">
          <cell r="A398" t="str">
            <v>5385-8000</v>
          </cell>
          <cell r="B398" t="str">
            <v xml:space="preserve">Stationery/Printing - Computer                              </v>
          </cell>
          <cell r="C398" t="str">
            <v>Admin Other</v>
          </cell>
        </row>
        <row r="399">
          <cell r="A399" t="str">
            <v>5390-4000</v>
          </cell>
          <cell r="B399" t="str">
            <v xml:space="preserve">Support - Computers                                         </v>
          </cell>
          <cell r="C399" t="str">
            <v>Admin Other</v>
          </cell>
        </row>
        <row r="400">
          <cell r="A400" t="str">
            <v>5390-8000</v>
          </cell>
          <cell r="B400" t="str">
            <v xml:space="preserve">Support - Computers                                         </v>
          </cell>
          <cell r="C400" t="str">
            <v>Admin Other</v>
          </cell>
        </row>
        <row r="401">
          <cell r="A401" t="str">
            <v>5410-1000</v>
          </cell>
          <cell r="B401" t="str">
            <v xml:space="preserve">Depreciation - Owned Vehicles                               </v>
          </cell>
          <cell r="C401" t="str">
            <v>Depreciation</v>
          </cell>
        </row>
        <row r="402">
          <cell r="A402" t="str">
            <v>5410-2000</v>
          </cell>
          <cell r="B402" t="str">
            <v xml:space="preserve">Depreciation - Owned Vehicles                               </v>
          </cell>
          <cell r="C402" t="str">
            <v>Depreciation</v>
          </cell>
        </row>
        <row r="403">
          <cell r="A403" t="str">
            <v>5410-4000</v>
          </cell>
          <cell r="B403" t="str">
            <v xml:space="preserve">Depreciation - Owned Vehicles                               </v>
          </cell>
          <cell r="C403" t="str">
            <v>Depreciation</v>
          </cell>
        </row>
        <row r="404">
          <cell r="A404" t="str">
            <v>5410-4200</v>
          </cell>
          <cell r="B404" t="str">
            <v xml:space="preserve">Depreciation - Owned Vehicles                               </v>
          </cell>
          <cell r="C404" t="str">
            <v>Depreciation</v>
          </cell>
        </row>
        <row r="405">
          <cell r="A405" t="str">
            <v>5410-4500</v>
          </cell>
          <cell r="B405" t="str">
            <v xml:space="preserve">Depreciation - Owned Vehicles                               </v>
          </cell>
          <cell r="C405" t="str">
            <v>Depreciation</v>
          </cell>
        </row>
        <row r="406">
          <cell r="A406" t="str">
            <v>5410-6000</v>
          </cell>
          <cell r="B406" t="str">
            <v xml:space="preserve">Depreciation - Owned Vehicles                               </v>
          </cell>
          <cell r="C406" t="str">
            <v>Depreciation</v>
          </cell>
        </row>
        <row r="407">
          <cell r="A407" t="str">
            <v>5410-8000</v>
          </cell>
          <cell r="B407" t="str">
            <v xml:space="preserve">Depreciation - Owned Vehicles                               </v>
          </cell>
          <cell r="C407" t="str">
            <v>Depreciation</v>
          </cell>
        </row>
        <row r="408">
          <cell r="A408" t="str">
            <v>5420-1000</v>
          </cell>
          <cell r="B408" t="str">
            <v xml:space="preserve">Insurance Premiums - Vehicles                               </v>
          </cell>
          <cell r="C408" t="str">
            <v>Sales Motor</v>
          </cell>
        </row>
        <row r="409">
          <cell r="A409" t="str">
            <v>5420-2000</v>
          </cell>
          <cell r="B409" t="str">
            <v xml:space="preserve">Insurance Premiums - Vehicles                               </v>
          </cell>
          <cell r="C409" t="str">
            <v>Sales Motor</v>
          </cell>
        </row>
        <row r="410">
          <cell r="A410" t="str">
            <v>5420-4000</v>
          </cell>
          <cell r="B410" t="str">
            <v xml:space="preserve">Insurance Premiums - Vehicles                               </v>
          </cell>
          <cell r="C410" t="str">
            <v>Sales Motor</v>
          </cell>
        </row>
        <row r="411">
          <cell r="A411" t="str">
            <v>5420-4200</v>
          </cell>
          <cell r="B411" t="str">
            <v xml:space="preserve">Insurance Premiums - Vehicles                               </v>
          </cell>
          <cell r="C411" t="str">
            <v>Sales Motor</v>
          </cell>
        </row>
        <row r="412">
          <cell r="A412" t="str">
            <v>5420-6000</v>
          </cell>
          <cell r="B412" t="str">
            <v xml:space="preserve">Insurance Premiums - Vehicles                               </v>
          </cell>
          <cell r="C412" t="str">
            <v>Sales Motor</v>
          </cell>
        </row>
        <row r="413">
          <cell r="A413" t="str">
            <v>5420-8000</v>
          </cell>
          <cell r="B413" t="str">
            <v xml:space="preserve">Insurance Premiums - Vehicles                               </v>
          </cell>
          <cell r="C413" t="str">
            <v>Sales Motor</v>
          </cell>
        </row>
        <row r="414">
          <cell r="A414" t="str">
            <v>5420-8000</v>
          </cell>
          <cell r="B414" t="str">
            <v xml:space="preserve">Insurance Premiums - Vehicles                               </v>
          </cell>
          <cell r="C414" t="str">
            <v>Sales Motor</v>
          </cell>
        </row>
        <row r="415">
          <cell r="A415" t="str">
            <v>5430-1000</v>
          </cell>
          <cell r="B415" t="str">
            <v xml:space="preserve">Lease/H.P. Charges - Vehicles                               </v>
          </cell>
          <cell r="C415" t="str">
            <v>Sales Motor</v>
          </cell>
        </row>
        <row r="416">
          <cell r="A416" t="str">
            <v>5430-4000</v>
          </cell>
          <cell r="B416" t="str">
            <v xml:space="preserve">Lease/H.P. Charges - Vehicles                               </v>
          </cell>
          <cell r="C416" t="str">
            <v>Sales Motor</v>
          </cell>
        </row>
        <row r="417">
          <cell r="A417" t="str">
            <v>5430-4200</v>
          </cell>
          <cell r="B417" t="str">
            <v xml:space="preserve">Lease/H.P. Charges - Vehicles                               </v>
          </cell>
          <cell r="C417" t="str">
            <v>Sales Motor</v>
          </cell>
        </row>
        <row r="418">
          <cell r="A418" t="str">
            <v>5430-6000</v>
          </cell>
          <cell r="B418" t="str">
            <v xml:space="preserve">Lease/H.P. Charges - Vehicles                               </v>
          </cell>
          <cell r="C418" t="str">
            <v>Sales Motor</v>
          </cell>
        </row>
        <row r="419">
          <cell r="A419" t="str">
            <v>5430-8000</v>
          </cell>
          <cell r="B419" t="str">
            <v xml:space="preserve">Lease/H.P. Charges - Vehicles                               </v>
          </cell>
          <cell r="C419" t="str">
            <v>Sales Motor</v>
          </cell>
        </row>
        <row r="420">
          <cell r="A420" t="str">
            <v>5440-1000</v>
          </cell>
          <cell r="B420" t="str">
            <v xml:space="preserve">Petrol &amp; Oils - Vehicles                                    </v>
          </cell>
          <cell r="C420" t="str">
            <v>Sales Motor</v>
          </cell>
        </row>
        <row r="421">
          <cell r="A421" t="str">
            <v>5440-2000</v>
          </cell>
          <cell r="B421" t="str">
            <v xml:space="preserve">Petrol &amp; Oils - Vehicles                                    </v>
          </cell>
          <cell r="C421" t="str">
            <v>Sales Motor</v>
          </cell>
        </row>
        <row r="422">
          <cell r="A422" t="str">
            <v>5440-4000</v>
          </cell>
          <cell r="B422" t="str">
            <v xml:space="preserve">Petrol &amp; Oils - Vehicles                                    </v>
          </cell>
          <cell r="C422" t="str">
            <v>Sales Motor</v>
          </cell>
        </row>
        <row r="423">
          <cell r="A423" t="str">
            <v>5440-4200</v>
          </cell>
          <cell r="B423" t="str">
            <v xml:space="preserve">Petrol &amp; Oils - Vehicles                                    </v>
          </cell>
          <cell r="C423" t="str">
            <v>Sales Motor</v>
          </cell>
        </row>
        <row r="424">
          <cell r="A424" t="str">
            <v>5440-6000</v>
          </cell>
          <cell r="B424" t="str">
            <v xml:space="preserve">Petrol &amp; Oils - Vehicles                                    </v>
          </cell>
          <cell r="C424" t="str">
            <v>Sales Motor</v>
          </cell>
        </row>
        <row r="425">
          <cell r="A425" t="str">
            <v>5440-8000</v>
          </cell>
          <cell r="B425" t="str">
            <v xml:space="preserve">Petrol &amp; Oils - Vehicles                                    </v>
          </cell>
          <cell r="C425" t="str">
            <v>Sales Motor</v>
          </cell>
        </row>
        <row r="426">
          <cell r="A426" t="str">
            <v>5450-1000</v>
          </cell>
          <cell r="B426" t="str">
            <v xml:space="preserve">Registration - Vehicles                                     </v>
          </cell>
          <cell r="C426" t="str">
            <v>Sales Motor</v>
          </cell>
        </row>
        <row r="427">
          <cell r="A427" t="str">
            <v>5450-4000</v>
          </cell>
          <cell r="B427" t="str">
            <v xml:space="preserve">Registration - Vehicles                                     </v>
          </cell>
          <cell r="C427" t="str">
            <v>Sales Motor</v>
          </cell>
        </row>
        <row r="428">
          <cell r="A428" t="str">
            <v>5450-4200</v>
          </cell>
          <cell r="B428" t="str">
            <v xml:space="preserve">Registration - Vehicles                                     </v>
          </cell>
          <cell r="C428" t="str">
            <v>Sales Motor</v>
          </cell>
        </row>
        <row r="429">
          <cell r="A429" t="str">
            <v>5450-6000</v>
          </cell>
          <cell r="B429" t="str">
            <v xml:space="preserve">Registration - Vehicles                                     </v>
          </cell>
          <cell r="C429" t="str">
            <v>Sales Motor</v>
          </cell>
        </row>
        <row r="430">
          <cell r="A430" t="str">
            <v>5460-1000</v>
          </cell>
          <cell r="B430" t="str">
            <v xml:space="preserve">Repairs/Maintenance - Vehicles                              </v>
          </cell>
          <cell r="C430" t="str">
            <v>Sales Motor</v>
          </cell>
        </row>
        <row r="431">
          <cell r="A431" t="str">
            <v>5460-2000</v>
          </cell>
          <cell r="B431" t="str">
            <v xml:space="preserve">Repairs/Maintenance - Vehicles                              </v>
          </cell>
          <cell r="C431" t="str">
            <v>Sales Motor</v>
          </cell>
        </row>
        <row r="432">
          <cell r="A432" t="str">
            <v>5460-4000</v>
          </cell>
          <cell r="B432" t="str">
            <v xml:space="preserve">Repairs/Maintenance - Vehicles                              </v>
          </cell>
          <cell r="C432" t="str">
            <v>Sales Motor</v>
          </cell>
        </row>
        <row r="433">
          <cell r="A433" t="str">
            <v>5460-4200</v>
          </cell>
          <cell r="B433" t="str">
            <v xml:space="preserve">Repairs/Maintenance - Vehicles                              </v>
          </cell>
          <cell r="C433" t="str">
            <v>Sales Motor</v>
          </cell>
        </row>
        <row r="434">
          <cell r="A434" t="str">
            <v>5460-6000</v>
          </cell>
          <cell r="B434" t="str">
            <v xml:space="preserve">Repairs/Maintenance - Vehicles                              </v>
          </cell>
          <cell r="C434" t="str">
            <v>Sales Motor</v>
          </cell>
        </row>
        <row r="435">
          <cell r="A435" t="str">
            <v>5460-8000</v>
          </cell>
          <cell r="B435" t="str">
            <v xml:space="preserve">Repairs/Maintenance - Vehicles                              </v>
          </cell>
          <cell r="C435" t="str">
            <v>Sales Motor</v>
          </cell>
        </row>
        <row r="436">
          <cell r="A436" t="str">
            <v>5470-4000</v>
          </cell>
          <cell r="B436" t="str">
            <v xml:space="preserve">Hire - Motor Vehicles                                       </v>
          </cell>
          <cell r="C436" t="str">
            <v>Sales Motor</v>
          </cell>
        </row>
        <row r="437">
          <cell r="A437" t="str">
            <v>5470-8000</v>
          </cell>
          <cell r="B437" t="str">
            <v xml:space="preserve">Hire - Motor Vehicles                                       </v>
          </cell>
          <cell r="C437" t="str">
            <v>Sales Motor</v>
          </cell>
        </row>
        <row r="438">
          <cell r="A438" t="str">
            <v>5480-1000</v>
          </cell>
          <cell r="B438" t="str">
            <v xml:space="preserve">Sundry Costs - Vehicles                                     </v>
          </cell>
          <cell r="C438" t="str">
            <v>Sales Motor</v>
          </cell>
        </row>
        <row r="439">
          <cell r="A439" t="str">
            <v>5480-2000</v>
          </cell>
          <cell r="B439" t="str">
            <v xml:space="preserve">Sundry Costs - Vehicles                                     </v>
          </cell>
          <cell r="C439" t="str">
            <v>Sales Motor</v>
          </cell>
        </row>
        <row r="440">
          <cell r="A440" t="str">
            <v>5480-4000</v>
          </cell>
          <cell r="B440" t="str">
            <v xml:space="preserve">Sundry Costs - Vehicles                                     </v>
          </cell>
          <cell r="C440" t="str">
            <v>Sales Motor</v>
          </cell>
        </row>
        <row r="441">
          <cell r="A441" t="str">
            <v>5480-4200</v>
          </cell>
          <cell r="B441" t="str">
            <v xml:space="preserve">Sundry Costs - Vehicles                                     </v>
          </cell>
          <cell r="C441" t="str">
            <v>Sales Motor</v>
          </cell>
        </row>
        <row r="442">
          <cell r="A442" t="str">
            <v>5480-6000</v>
          </cell>
          <cell r="B442" t="str">
            <v xml:space="preserve">Sundry Costs - Vehicles                                     </v>
          </cell>
          <cell r="C442" t="str">
            <v>Sales Motor</v>
          </cell>
        </row>
        <row r="443">
          <cell r="A443" t="str">
            <v>5480-8000</v>
          </cell>
          <cell r="B443" t="str">
            <v xml:space="preserve">Sundry Costs - Vehicles                                     </v>
          </cell>
          <cell r="C443" t="str">
            <v>Sales Motor</v>
          </cell>
        </row>
        <row r="444">
          <cell r="A444" t="str">
            <v>5500-8000</v>
          </cell>
          <cell r="B444" t="str">
            <v xml:space="preserve">Accounting/Audit/Tax Services                               </v>
          </cell>
          <cell r="C444" t="str">
            <v>Admin Other</v>
          </cell>
        </row>
        <row r="445">
          <cell r="A445" t="str">
            <v>5520-4000</v>
          </cell>
          <cell r="B445" t="str">
            <v xml:space="preserve">Consultants Fees                                            </v>
          </cell>
          <cell r="C445" t="str">
            <v>Admin Other</v>
          </cell>
        </row>
        <row r="446">
          <cell r="A446" t="str">
            <v>5520-8000</v>
          </cell>
          <cell r="B446" t="str">
            <v xml:space="preserve">Consultants Fees                                            </v>
          </cell>
          <cell r="C446" t="str">
            <v>Admin Other</v>
          </cell>
        </row>
        <row r="447">
          <cell r="A447" t="str">
            <v>5540-8000</v>
          </cell>
          <cell r="B447" t="str">
            <v xml:space="preserve">Directors Fees                                              </v>
          </cell>
          <cell r="C447" t="str">
            <v>Admin Other</v>
          </cell>
        </row>
        <row r="448">
          <cell r="A448" t="str">
            <v>5560-8000</v>
          </cell>
          <cell r="B448" t="str">
            <v xml:space="preserve">General Corporate Costs                                     </v>
          </cell>
          <cell r="C448" t="str">
            <v>Admin Other</v>
          </cell>
        </row>
        <row r="449">
          <cell r="A449" t="str">
            <v>5580-2000</v>
          </cell>
          <cell r="B449" t="str">
            <v xml:space="preserve">Legal Expenses                                              </v>
          </cell>
          <cell r="C449" t="str">
            <v>Admin Other</v>
          </cell>
        </row>
        <row r="450">
          <cell r="A450" t="str">
            <v>5580-4000</v>
          </cell>
          <cell r="B450" t="str">
            <v xml:space="preserve">Legal Expenses                                              </v>
          </cell>
          <cell r="C450" t="str">
            <v>Admin Other</v>
          </cell>
        </row>
        <row r="451">
          <cell r="A451" t="str">
            <v>5580-4200</v>
          </cell>
          <cell r="B451" t="str">
            <v xml:space="preserve">Legal Expenses                                              </v>
          </cell>
          <cell r="C451" t="str">
            <v>Admin Other</v>
          </cell>
        </row>
        <row r="452">
          <cell r="A452" t="str">
            <v>5580-8000</v>
          </cell>
          <cell r="B452" t="str">
            <v xml:space="preserve">Legal Expenses                                              </v>
          </cell>
          <cell r="C452" t="str">
            <v>Admin Other</v>
          </cell>
        </row>
        <row r="453">
          <cell r="A453" t="str">
            <v>5590-4000</v>
          </cell>
          <cell r="B453" t="str">
            <v xml:space="preserve">Solicitors Costs - General                                  </v>
          </cell>
          <cell r="C453" t="str">
            <v>Admin Other</v>
          </cell>
        </row>
        <row r="454">
          <cell r="A454" t="str">
            <v>5600-1000</v>
          </cell>
          <cell r="B454" t="str">
            <v xml:space="preserve">Fax                                                         </v>
          </cell>
          <cell r="C454" t="str">
            <v>Admin Telephone</v>
          </cell>
        </row>
        <row r="455">
          <cell r="A455" t="str">
            <v>5600-2000</v>
          </cell>
          <cell r="B455" t="str">
            <v xml:space="preserve">Fax                                                         </v>
          </cell>
          <cell r="C455" t="str">
            <v>Admin Telephone</v>
          </cell>
        </row>
        <row r="456">
          <cell r="A456" t="str">
            <v>5620-1000</v>
          </cell>
          <cell r="B456" t="str">
            <v xml:space="preserve">Postage                                                     </v>
          </cell>
          <cell r="C456" t="str">
            <v>Admin Other</v>
          </cell>
        </row>
        <row r="457">
          <cell r="A457" t="str">
            <v>5620-2000</v>
          </cell>
          <cell r="B457" t="str">
            <v xml:space="preserve">Postage                                                     </v>
          </cell>
          <cell r="C457" t="str">
            <v>Admin Other</v>
          </cell>
        </row>
        <row r="458">
          <cell r="A458" t="str">
            <v>5620-4000</v>
          </cell>
          <cell r="B458" t="str">
            <v xml:space="preserve">Postage                                                     </v>
          </cell>
          <cell r="C458" t="str">
            <v>Admin Other</v>
          </cell>
        </row>
        <row r="459">
          <cell r="A459" t="str">
            <v>5620-4200</v>
          </cell>
          <cell r="B459" t="str">
            <v xml:space="preserve">Postage                                                     </v>
          </cell>
          <cell r="C459" t="str">
            <v>Admin Other</v>
          </cell>
        </row>
        <row r="460">
          <cell r="A460" t="str">
            <v>5620-6000</v>
          </cell>
          <cell r="B460" t="str">
            <v xml:space="preserve">Postage                                                     </v>
          </cell>
          <cell r="C460" t="str">
            <v>Admin Other</v>
          </cell>
        </row>
        <row r="461">
          <cell r="A461" t="str">
            <v>5620-8000</v>
          </cell>
          <cell r="B461" t="str">
            <v xml:space="preserve">Postage                                                     </v>
          </cell>
          <cell r="C461" t="str">
            <v>Admin Other</v>
          </cell>
        </row>
        <row r="462">
          <cell r="A462" t="str">
            <v>5640-1000</v>
          </cell>
          <cell r="B462" t="str">
            <v xml:space="preserve">Telephones - General                                        </v>
          </cell>
          <cell r="C462" t="str">
            <v>Admin Telephone</v>
          </cell>
        </row>
        <row r="463">
          <cell r="A463" t="str">
            <v>5640-2000</v>
          </cell>
          <cell r="B463" t="str">
            <v xml:space="preserve">Telephones - General                                        </v>
          </cell>
          <cell r="C463" t="str">
            <v>Admin Telephone</v>
          </cell>
        </row>
        <row r="464">
          <cell r="A464" t="str">
            <v>5640-4000</v>
          </cell>
          <cell r="B464" t="str">
            <v xml:space="preserve">Telephones - General                                        </v>
          </cell>
          <cell r="C464" t="str">
            <v>Admin Telephone</v>
          </cell>
        </row>
        <row r="465">
          <cell r="A465" t="str">
            <v>5640-4200</v>
          </cell>
          <cell r="B465" t="str">
            <v xml:space="preserve">Telephones - General                                        </v>
          </cell>
          <cell r="C465" t="str">
            <v>Admin Telephone</v>
          </cell>
        </row>
        <row r="466">
          <cell r="A466" t="str">
            <v>5640-4500</v>
          </cell>
          <cell r="B466" t="str">
            <v xml:space="preserve">Telephones - General                                        </v>
          </cell>
          <cell r="C466" t="str">
            <v>Admin Telephone</v>
          </cell>
        </row>
        <row r="467">
          <cell r="A467" t="str">
            <v>5640-6000</v>
          </cell>
          <cell r="B467" t="str">
            <v xml:space="preserve">Telephones - General                                        </v>
          </cell>
          <cell r="C467" t="str">
            <v>Admin Telephone</v>
          </cell>
        </row>
        <row r="468">
          <cell r="A468" t="str">
            <v>5640-8000</v>
          </cell>
          <cell r="B468" t="str">
            <v xml:space="preserve">Telephones - General                                        </v>
          </cell>
          <cell r="C468" t="str">
            <v>Admin Telephone</v>
          </cell>
        </row>
        <row r="469">
          <cell r="A469" t="str">
            <v>5641-8000</v>
          </cell>
          <cell r="B469" t="str">
            <v xml:space="preserve">Telephones - General                                        </v>
          </cell>
          <cell r="C469" t="str">
            <v>Admin Telephone</v>
          </cell>
        </row>
        <row r="470">
          <cell r="A470" t="str">
            <v>5645-1000</v>
          </cell>
          <cell r="B470" t="str">
            <v xml:space="preserve">Telephones - Mobile Phones                                  </v>
          </cell>
          <cell r="C470" t="str">
            <v>Sales Telephone</v>
          </cell>
        </row>
        <row r="471">
          <cell r="A471" t="str">
            <v>5645-2000</v>
          </cell>
          <cell r="B471" t="str">
            <v xml:space="preserve">Telephones - Mobile Phones                                  </v>
          </cell>
          <cell r="C471" t="str">
            <v>Sales Telephone</v>
          </cell>
        </row>
        <row r="472">
          <cell r="A472" t="str">
            <v>5645-4000</v>
          </cell>
          <cell r="B472" t="str">
            <v xml:space="preserve">Telephones - Mobile Phones                                  </v>
          </cell>
          <cell r="C472" t="str">
            <v>Sales Telephone</v>
          </cell>
        </row>
        <row r="473">
          <cell r="A473" t="str">
            <v>5645-4200</v>
          </cell>
          <cell r="B473" t="str">
            <v xml:space="preserve">Telephones - Mobile Phones                                  </v>
          </cell>
          <cell r="C473" t="str">
            <v>Sales Telephone</v>
          </cell>
        </row>
        <row r="474">
          <cell r="A474" t="str">
            <v>5645-6000</v>
          </cell>
          <cell r="B474" t="str">
            <v xml:space="preserve">Telephones - Mobile Phones                                  </v>
          </cell>
          <cell r="C474" t="str">
            <v>Sales Telephone</v>
          </cell>
        </row>
        <row r="475">
          <cell r="A475" t="str">
            <v>5645-8000</v>
          </cell>
          <cell r="B475" t="str">
            <v xml:space="preserve">Telephones - Mobile Phones                                  </v>
          </cell>
          <cell r="C475" t="str">
            <v>Sales Telephone</v>
          </cell>
        </row>
        <row r="476">
          <cell r="A476" t="str">
            <v>5700-1000</v>
          </cell>
          <cell r="B476" t="str">
            <v xml:space="preserve">Insurance - I.S.R.                                          </v>
          </cell>
          <cell r="C476" t="str">
            <v>Factory Insurance</v>
          </cell>
        </row>
        <row r="477">
          <cell r="A477" t="str">
            <v>5700-2000</v>
          </cell>
          <cell r="B477" t="str">
            <v xml:space="preserve">Insurance - I.S.R.                                          </v>
          </cell>
          <cell r="C477" t="str">
            <v>Factory Insurance</v>
          </cell>
        </row>
        <row r="478">
          <cell r="A478" t="str">
            <v>5700-4000</v>
          </cell>
          <cell r="B478" t="str">
            <v xml:space="preserve">Insurance - I.S.R.                                          </v>
          </cell>
          <cell r="C478" t="str">
            <v>Factory Insurance</v>
          </cell>
        </row>
        <row r="479">
          <cell r="A479" t="str">
            <v>5700-4200</v>
          </cell>
          <cell r="B479" t="str">
            <v xml:space="preserve">Insurance - I.S.R.                                          </v>
          </cell>
          <cell r="C479" t="str">
            <v>Factory Insurance</v>
          </cell>
        </row>
        <row r="480">
          <cell r="A480" t="str">
            <v>5700-6000</v>
          </cell>
          <cell r="B480" t="str">
            <v xml:space="preserve">Insurance - I.S.R.                                          </v>
          </cell>
          <cell r="C480" t="str">
            <v>Factory Insurance</v>
          </cell>
        </row>
        <row r="481">
          <cell r="A481" t="str">
            <v>5700-8000</v>
          </cell>
          <cell r="B481" t="str">
            <v xml:space="preserve">Insurance - I.S.R.                                          </v>
          </cell>
          <cell r="C481" t="str">
            <v>Factory Insurance</v>
          </cell>
        </row>
        <row r="482">
          <cell r="A482" t="str">
            <v>5710-4000</v>
          </cell>
          <cell r="B482" t="str">
            <v xml:space="preserve">Insurance - Business Interrupt                              </v>
          </cell>
          <cell r="C482" t="str">
            <v>Factory Insurance</v>
          </cell>
        </row>
        <row r="483">
          <cell r="A483" t="str">
            <v>5710-6000</v>
          </cell>
          <cell r="B483" t="str">
            <v xml:space="preserve">Insurance - Business Interrupt                              </v>
          </cell>
          <cell r="C483" t="str">
            <v>Factory Insurance</v>
          </cell>
        </row>
        <row r="484">
          <cell r="A484" t="str">
            <v>5720-1000</v>
          </cell>
          <cell r="B484" t="str">
            <v xml:space="preserve">Insurance - Construction                                    </v>
          </cell>
          <cell r="C484" t="str">
            <v>Factory Insurance</v>
          </cell>
        </row>
        <row r="485">
          <cell r="A485" t="str">
            <v>5720-2000</v>
          </cell>
          <cell r="B485" t="str">
            <v xml:space="preserve">Insurance - Construction                                    </v>
          </cell>
          <cell r="C485" t="str">
            <v>Factory Insurance</v>
          </cell>
        </row>
        <row r="486">
          <cell r="A486" t="str">
            <v>5720-4000</v>
          </cell>
          <cell r="B486" t="str">
            <v xml:space="preserve">Insurance - Construction                                    </v>
          </cell>
          <cell r="C486" t="str">
            <v>Factory Insurance</v>
          </cell>
        </row>
        <row r="487">
          <cell r="A487" t="str">
            <v>5720-4200</v>
          </cell>
          <cell r="B487" t="str">
            <v xml:space="preserve">Insurance - Construction                                    </v>
          </cell>
          <cell r="C487" t="str">
            <v>Factory Insurance</v>
          </cell>
        </row>
        <row r="488">
          <cell r="A488" t="str">
            <v>5720-6000</v>
          </cell>
          <cell r="B488" t="str">
            <v xml:space="preserve">Insurance - Construction                                    </v>
          </cell>
          <cell r="C488" t="str">
            <v>Factory Insurance</v>
          </cell>
        </row>
        <row r="489">
          <cell r="A489" t="str">
            <v>5725-8000</v>
          </cell>
          <cell r="B489" t="str">
            <v xml:space="preserve">Directors' and Officers                                     </v>
          </cell>
          <cell r="C489" t="str">
            <v>Factory Insurance</v>
          </cell>
        </row>
        <row r="490">
          <cell r="A490" t="str">
            <v>5735-8000</v>
          </cell>
          <cell r="B490" t="str">
            <v xml:space="preserve">Insurance - interest hedging                                </v>
          </cell>
          <cell r="C490" t="str">
            <v>Sales Insurance</v>
          </cell>
        </row>
        <row r="491">
          <cell r="A491" t="str">
            <v>5750-1000</v>
          </cell>
          <cell r="B491" t="str">
            <v xml:space="preserve">Insurance - General Property                                </v>
          </cell>
          <cell r="C491" t="str">
            <v>Factory Insurance</v>
          </cell>
        </row>
        <row r="492">
          <cell r="A492" t="str">
            <v>5750-4200</v>
          </cell>
          <cell r="B492" t="str">
            <v xml:space="preserve">Insurance - General Property                                </v>
          </cell>
          <cell r="C492" t="str">
            <v>Factory Insurance</v>
          </cell>
        </row>
        <row r="493">
          <cell r="A493" t="str">
            <v>5750-8000</v>
          </cell>
          <cell r="B493" t="str">
            <v xml:space="preserve">Insurance - General Property                                </v>
          </cell>
          <cell r="C493" t="str">
            <v>Factory Insurance</v>
          </cell>
        </row>
        <row r="494">
          <cell r="A494" t="str">
            <v>5760-1000</v>
          </cell>
          <cell r="B494" t="str">
            <v xml:space="preserve">Insurance - Marine                                          </v>
          </cell>
          <cell r="C494" t="str">
            <v>Factory Insurance</v>
          </cell>
        </row>
        <row r="495">
          <cell r="A495" t="str">
            <v>5760-2000</v>
          </cell>
          <cell r="B495" t="str">
            <v xml:space="preserve">Insurance - Marine                                          </v>
          </cell>
          <cell r="C495" t="str">
            <v>Factory Insurance</v>
          </cell>
        </row>
        <row r="496">
          <cell r="A496" t="str">
            <v>5760-4000</v>
          </cell>
          <cell r="B496" t="str">
            <v xml:space="preserve">Insurance - Marine                                          </v>
          </cell>
          <cell r="C496" t="str">
            <v>Factory Insurance</v>
          </cell>
        </row>
        <row r="497">
          <cell r="A497" t="str">
            <v>5760-6000</v>
          </cell>
          <cell r="B497" t="str">
            <v xml:space="preserve">Insurance - Marine                                          </v>
          </cell>
          <cell r="C497" t="str">
            <v>Factory Insurance</v>
          </cell>
        </row>
        <row r="498">
          <cell r="A498" t="str">
            <v>5780-1000</v>
          </cell>
          <cell r="B498" t="str">
            <v xml:space="preserve">Insurance - Public/Prod. Liab.                              </v>
          </cell>
          <cell r="C498" t="str">
            <v>Factory Insurance</v>
          </cell>
        </row>
        <row r="499">
          <cell r="A499" t="str">
            <v>5780-2000</v>
          </cell>
          <cell r="B499" t="str">
            <v xml:space="preserve">Insurance - Public/Prod. Liab.                              </v>
          </cell>
          <cell r="C499" t="str">
            <v>Factory Insurance</v>
          </cell>
        </row>
        <row r="500">
          <cell r="A500" t="str">
            <v>5780-4000</v>
          </cell>
          <cell r="B500" t="str">
            <v xml:space="preserve">Insurance - Public/Prod. Liab.                              </v>
          </cell>
          <cell r="C500" t="str">
            <v>Factory Insurance</v>
          </cell>
        </row>
        <row r="501">
          <cell r="A501" t="str">
            <v>5780-4200</v>
          </cell>
          <cell r="B501" t="str">
            <v xml:space="preserve">Insurance - Public/Prod. Liab.                              </v>
          </cell>
          <cell r="C501" t="str">
            <v>Factory Insurance</v>
          </cell>
        </row>
        <row r="502">
          <cell r="A502" t="str">
            <v>5780-6000</v>
          </cell>
          <cell r="B502" t="str">
            <v xml:space="preserve">Insurance - Public/Prod. Liab.                              </v>
          </cell>
          <cell r="C502" t="str">
            <v>Factory Insurance</v>
          </cell>
        </row>
        <row r="503">
          <cell r="A503" t="str">
            <v>5785-8000</v>
          </cell>
          <cell r="B503" t="str">
            <v xml:space="preserve">Insurance - Professional Indemnity                          </v>
          </cell>
          <cell r="C503" t="str">
            <v>Factory Insurance</v>
          </cell>
        </row>
        <row r="504">
          <cell r="A504" t="str">
            <v>5790-8000</v>
          </cell>
          <cell r="B504" t="str">
            <v xml:space="preserve">Insurance - Travel                                          </v>
          </cell>
          <cell r="C504" t="str">
            <v>Sales Insurance</v>
          </cell>
        </row>
        <row r="505">
          <cell r="A505" t="str">
            <v>5800-1000</v>
          </cell>
          <cell r="B505" t="str">
            <v xml:space="preserve">Travel - Fares - Australia                                  </v>
          </cell>
          <cell r="C505" t="str">
            <v>Sales Other</v>
          </cell>
        </row>
        <row r="506">
          <cell r="A506" t="str">
            <v>5800-4000</v>
          </cell>
          <cell r="B506" t="str">
            <v xml:space="preserve">Travel - Fares - Australia                                  </v>
          </cell>
          <cell r="C506" t="str">
            <v>Sales Other</v>
          </cell>
        </row>
        <row r="507">
          <cell r="A507" t="str">
            <v>5800-4200</v>
          </cell>
          <cell r="B507" t="str">
            <v xml:space="preserve">Travel - Fares - Australia                                  </v>
          </cell>
          <cell r="C507" t="str">
            <v>Sales Other</v>
          </cell>
        </row>
        <row r="508">
          <cell r="A508" t="str">
            <v>5800-8000</v>
          </cell>
          <cell r="B508" t="str">
            <v xml:space="preserve">Travel - Fares - Australia                                  </v>
          </cell>
          <cell r="C508" t="str">
            <v>Sales Other</v>
          </cell>
        </row>
        <row r="509">
          <cell r="A509" t="str">
            <v>5810-1000</v>
          </cell>
          <cell r="B509" t="str">
            <v xml:space="preserve">Travel - Meals &amp; Accomodation                               </v>
          </cell>
          <cell r="C509" t="str">
            <v>Sales Other</v>
          </cell>
        </row>
        <row r="510">
          <cell r="A510" t="str">
            <v>5810-4000</v>
          </cell>
          <cell r="B510" t="str">
            <v xml:space="preserve">Travel - Meals &amp; Accomodation                               </v>
          </cell>
          <cell r="C510" t="str">
            <v>Sales Other</v>
          </cell>
        </row>
        <row r="511">
          <cell r="A511" t="str">
            <v>5810-4200</v>
          </cell>
          <cell r="B511" t="str">
            <v xml:space="preserve">Travel - Meals &amp; Accomodation                               </v>
          </cell>
          <cell r="C511" t="str">
            <v>Sales Other</v>
          </cell>
        </row>
        <row r="512">
          <cell r="A512" t="str">
            <v>5810-6000</v>
          </cell>
          <cell r="B512" t="str">
            <v xml:space="preserve">Travel - Meals &amp; Accomodation                               </v>
          </cell>
          <cell r="C512" t="str">
            <v>Sales Other</v>
          </cell>
        </row>
        <row r="513">
          <cell r="A513" t="str">
            <v>5810-8000</v>
          </cell>
          <cell r="B513" t="str">
            <v xml:space="preserve">Travel - Meals &amp; Accomodation                               </v>
          </cell>
          <cell r="C513" t="str">
            <v>Sales Other</v>
          </cell>
        </row>
        <row r="514">
          <cell r="A514" t="str">
            <v>5820-1000</v>
          </cell>
          <cell r="B514" t="str">
            <v xml:space="preserve">Travel - Other - Australia                                  </v>
          </cell>
          <cell r="C514" t="str">
            <v>Sales Other</v>
          </cell>
        </row>
        <row r="515">
          <cell r="A515" t="str">
            <v>5820-2000</v>
          </cell>
          <cell r="B515" t="str">
            <v xml:space="preserve">Travel - Other - Australia                                  </v>
          </cell>
          <cell r="C515" t="str">
            <v>Sales Other</v>
          </cell>
        </row>
        <row r="516">
          <cell r="A516" t="str">
            <v>5820-4000</v>
          </cell>
          <cell r="B516" t="str">
            <v xml:space="preserve">Travel - Other - Australia                                  </v>
          </cell>
          <cell r="C516" t="str">
            <v>Sales Other</v>
          </cell>
        </row>
        <row r="517">
          <cell r="A517" t="str">
            <v>5820-4200</v>
          </cell>
          <cell r="B517" t="str">
            <v xml:space="preserve">Travel - Other - Australia                                  </v>
          </cell>
          <cell r="C517" t="str">
            <v>Sales Other</v>
          </cell>
        </row>
        <row r="518">
          <cell r="A518" t="str">
            <v>5820-6000</v>
          </cell>
          <cell r="B518" t="str">
            <v xml:space="preserve">Travel - Other - Australia                                  </v>
          </cell>
          <cell r="C518" t="str">
            <v>Sales Other</v>
          </cell>
        </row>
        <row r="519">
          <cell r="A519" t="str">
            <v>5820-8000</v>
          </cell>
          <cell r="B519" t="str">
            <v xml:space="preserve">Travel - Other - Australia                                  </v>
          </cell>
          <cell r="C519" t="str">
            <v>Sales Other</v>
          </cell>
        </row>
        <row r="520">
          <cell r="A520" t="str">
            <v>5860-1000</v>
          </cell>
          <cell r="B520" t="str">
            <v xml:space="preserve">Travel - Fares - Overseas                                   </v>
          </cell>
          <cell r="C520" t="str">
            <v>Sales Other</v>
          </cell>
        </row>
        <row r="521">
          <cell r="A521" t="str">
            <v>5860-8000</v>
          </cell>
          <cell r="B521" t="str">
            <v xml:space="preserve">Travel - Fares - Overseas                                   </v>
          </cell>
          <cell r="C521" t="str">
            <v>Sales Other</v>
          </cell>
        </row>
        <row r="522">
          <cell r="A522" t="str">
            <v>5870-1000</v>
          </cell>
          <cell r="B522" t="str">
            <v xml:space="preserve">Travel - Meals &amp; Accom- Overseas                            </v>
          </cell>
          <cell r="C522" t="str">
            <v>Sales Other</v>
          </cell>
        </row>
        <row r="523">
          <cell r="A523" t="str">
            <v>5870-8000</v>
          </cell>
          <cell r="B523" t="str">
            <v xml:space="preserve">Travel - Meals &amp; Accom- Overseas                            </v>
          </cell>
          <cell r="C523" t="str">
            <v>Sales Other</v>
          </cell>
        </row>
        <row r="524">
          <cell r="A524" t="str">
            <v>5900-1000</v>
          </cell>
          <cell r="B524" t="str">
            <v xml:space="preserve">Advertising                                                 </v>
          </cell>
          <cell r="C524" t="str">
            <v>Sales Advertising</v>
          </cell>
        </row>
        <row r="525">
          <cell r="A525" t="str">
            <v>5900-2000</v>
          </cell>
          <cell r="B525" t="str">
            <v xml:space="preserve">Advertising                                                 </v>
          </cell>
          <cell r="C525" t="str">
            <v>Sales Advertising</v>
          </cell>
        </row>
        <row r="526">
          <cell r="A526" t="str">
            <v>5900-4000</v>
          </cell>
          <cell r="B526" t="str">
            <v xml:space="preserve">Advertising                                                 </v>
          </cell>
          <cell r="C526" t="str">
            <v>Sales Advertising</v>
          </cell>
        </row>
        <row r="527">
          <cell r="A527" t="str">
            <v>5900-4200</v>
          </cell>
          <cell r="B527" t="str">
            <v xml:space="preserve">Advertising                                                 </v>
          </cell>
          <cell r="C527" t="str">
            <v>Sales Advertising</v>
          </cell>
        </row>
        <row r="528">
          <cell r="A528" t="str">
            <v>5900-6000</v>
          </cell>
          <cell r="B528" t="str">
            <v xml:space="preserve">Advertising                                                 </v>
          </cell>
          <cell r="C528" t="str">
            <v>Sales Advertising</v>
          </cell>
        </row>
        <row r="529">
          <cell r="A529" t="str">
            <v>5900-8000</v>
          </cell>
          <cell r="B529" t="str">
            <v xml:space="preserve">Advertising                                                 </v>
          </cell>
          <cell r="C529" t="str">
            <v>Sales Advertising</v>
          </cell>
        </row>
        <row r="530">
          <cell r="A530" t="str">
            <v>5920-1000</v>
          </cell>
          <cell r="B530" t="str">
            <v xml:space="preserve">Brochures                                                   </v>
          </cell>
          <cell r="C530" t="str">
            <v>Sales Advertising</v>
          </cell>
        </row>
        <row r="531">
          <cell r="A531" t="str">
            <v>5920-2000</v>
          </cell>
          <cell r="B531" t="str">
            <v xml:space="preserve">Brochures                                                   </v>
          </cell>
          <cell r="C531" t="str">
            <v>Sales Advertising</v>
          </cell>
        </row>
        <row r="532">
          <cell r="A532" t="str">
            <v>5920-4000</v>
          </cell>
          <cell r="B532" t="str">
            <v xml:space="preserve">Brochures                                                   </v>
          </cell>
          <cell r="C532" t="str">
            <v>Sales Advertising</v>
          </cell>
        </row>
        <row r="533">
          <cell r="A533" t="str">
            <v>5920-4200</v>
          </cell>
          <cell r="B533" t="str">
            <v xml:space="preserve">Brochures                                                   </v>
          </cell>
          <cell r="C533" t="str">
            <v>Sales Advertising</v>
          </cell>
        </row>
        <row r="534">
          <cell r="A534" t="str">
            <v>5920-6000</v>
          </cell>
          <cell r="B534" t="str">
            <v xml:space="preserve">Brochures                                                   </v>
          </cell>
          <cell r="C534" t="str">
            <v>Sales Advertising</v>
          </cell>
        </row>
        <row r="535">
          <cell r="A535" t="str">
            <v>5920-8000</v>
          </cell>
          <cell r="B535" t="str">
            <v xml:space="preserve">Brochures                                                   </v>
          </cell>
          <cell r="C535" t="str">
            <v>Sales Advertising</v>
          </cell>
        </row>
        <row r="536">
          <cell r="A536" t="str">
            <v>5940-4200</v>
          </cell>
          <cell r="B536" t="str">
            <v xml:space="preserve">trade show                                                  </v>
          </cell>
          <cell r="C536" t="str">
            <v>Sales Advertising</v>
          </cell>
        </row>
        <row r="537">
          <cell r="A537" t="str">
            <v>5960-1000</v>
          </cell>
          <cell r="B537" t="str">
            <v xml:space="preserve">Promotions                                                  </v>
          </cell>
          <cell r="C537" t="str">
            <v>Sales Advertising</v>
          </cell>
        </row>
        <row r="538">
          <cell r="A538" t="str">
            <v>5960-4000</v>
          </cell>
          <cell r="B538" t="str">
            <v xml:space="preserve">Promotions                                                  </v>
          </cell>
          <cell r="C538" t="str">
            <v>Sales Advertising</v>
          </cell>
        </row>
        <row r="539">
          <cell r="A539" t="str">
            <v>5960-4200</v>
          </cell>
          <cell r="B539" t="str">
            <v xml:space="preserve">Promotions                                                  </v>
          </cell>
          <cell r="C539" t="str">
            <v>Sales Advertising</v>
          </cell>
        </row>
        <row r="540">
          <cell r="A540" t="str">
            <v>5960-6000</v>
          </cell>
          <cell r="B540" t="str">
            <v xml:space="preserve">Promotions                                                  </v>
          </cell>
          <cell r="C540" t="str">
            <v>Sales Advertising</v>
          </cell>
        </row>
        <row r="541">
          <cell r="A541" t="str">
            <v>5960-8000</v>
          </cell>
          <cell r="B541" t="str">
            <v xml:space="preserve">Promotions                                                  </v>
          </cell>
          <cell r="C541" t="str">
            <v>Sales Advertising</v>
          </cell>
        </row>
        <row r="542">
          <cell r="A542" t="str">
            <v>5980-1000</v>
          </cell>
          <cell r="B542" t="str">
            <v xml:space="preserve">Sponsorships                                                </v>
          </cell>
          <cell r="C542" t="str">
            <v>Sales Advertising</v>
          </cell>
        </row>
        <row r="543">
          <cell r="A543" t="str">
            <v>5980-8000</v>
          </cell>
          <cell r="B543" t="str">
            <v xml:space="preserve">Sponsorships                                                </v>
          </cell>
          <cell r="C543" t="str">
            <v>Sales Advertising</v>
          </cell>
        </row>
        <row r="544">
          <cell r="A544" t="str">
            <v>6000-1000</v>
          </cell>
          <cell r="B544" t="str">
            <v xml:space="preserve">Cleaning/Waste Disposal                                     </v>
          </cell>
          <cell r="C544" t="str">
            <v>Factory Fixed Other</v>
          </cell>
        </row>
        <row r="545">
          <cell r="A545" t="str">
            <v>6000-2000</v>
          </cell>
          <cell r="B545" t="str">
            <v xml:space="preserve">Cleaning/Waste Disposal                                     </v>
          </cell>
          <cell r="C545" t="str">
            <v>Factory Fixed Other</v>
          </cell>
        </row>
        <row r="546">
          <cell r="A546" t="str">
            <v>6000-4000</v>
          </cell>
          <cell r="B546" t="str">
            <v xml:space="preserve">Cleaning/Waste Disposal                                     </v>
          </cell>
          <cell r="C546" t="str">
            <v>Factory Fixed Other</v>
          </cell>
        </row>
        <row r="547">
          <cell r="A547" t="str">
            <v>6000-4200</v>
          </cell>
          <cell r="B547" t="str">
            <v xml:space="preserve">Cleaning/Waste Disposal                                     </v>
          </cell>
          <cell r="C547" t="str">
            <v>Factory Fixed Other</v>
          </cell>
        </row>
        <row r="548">
          <cell r="A548" t="str">
            <v>6000-4500</v>
          </cell>
          <cell r="B548" t="str">
            <v xml:space="preserve">Cleaning/Waste Disposal                                     </v>
          </cell>
          <cell r="C548" t="str">
            <v>Factory Fixed Other</v>
          </cell>
        </row>
        <row r="549">
          <cell r="A549" t="str">
            <v>6000-6000</v>
          </cell>
          <cell r="B549" t="str">
            <v xml:space="preserve">Cleaning/Waste Disposal                                     </v>
          </cell>
          <cell r="C549" t="str">
            <v>Factory Fixed Other</v>
          </cell>
        </row>
        <row r="550">
          <cell r="A550" t="str">
            <v>6000-8000</v>
          </cell>
          <cell r="B550" t="str">
            <v xml:space="preserve">Cleaning/Waste Disposal                                     </v>
          </cell>
          <cell r="C550" t="str">
            <v>Factory Fixed Other</v>
          </cell>
        </row>
        <row r="551">
          <cell r="A551" t="str">
            <v>6010-1000</v>
          </cell>
          <cell r="B551" t="str">
            <v xml:space="preserve">Consumables                                                 </v>
          </cell>
          <cell r="C551" t="str">
            <v>Factory Var Other</v>
          </cell>
        </row>
        <row r="552">
          <cell r="A552" t="str">
            <v>6010-2000</v>
          </cell>
          <cell r="B552" t="str">
            <v xml:space="preserve">Consumables                                                 </v>
          </cell>
          <cell r="C552" t="str">
            <v>Factory Var Other</v>
          </cell>
        </row>
        <row r="553">
          <cell r="A553" t="str">
            <v>6010-4000</v>
          </cell>
          <cell r="B553" t="str">
            <v xml:space="preserve">Consumables                                                 </v>
          </cell>
          <cell r="C553" t="str">
            <v>Factory Var Other</v>
          </cell>
        </row>
        <row r="554">
          <cell r="A554" t="str">
            <v>6010-4200</v>
          </cell>
          <cell r="B554" t="str">
            <v xml:space="preserve">Consumables                                                 </v>
          </cell>
          <cell r="C554" t="str">
            <v>Factory Var Other</v>
          </cell>
        </row>
        <row r="555">
          <cell r="A555" t="str">
            <v>6010-4500</v>
          </cell>
          <cell r="B555" t="str">
            <v xml:space="preserve">Consumables                                                 </v>
          </cell>
          <cell r="C555" t="str">
            <v>Factory Var Other</v>
          </cell>
        </row>
        <row r="556">
          <cell r="A556" t="str">
            <v>6010-6000</v>
          </cell>
          <cell r="B556" t="str">
            <v xml:space="preserve">Consumables                                                 </v>
          </cell>
          <cell r="C556" t="str">
            <v>Factory Var Other</v>
          </cell>
        </row>
        <row r="557">
          <cell r="A557" t="str">
            <v>6020-1000</v>
          </cell>
          <cell r="B557" t="str">
            <v xml:space="preserve">Crates/Packing Materials                                    </v>
          </cell>
          <cell r="C557" t="str">
            <v>Factory Var Other</v>
          </cell>
        </row>
        <row r="558">
          <cell r="A558" t="str">
            <v>6020-2000</v>
          </cell>
          <cell r="B558" t="str">
            <v xml:space="preserve">Crates/Packing Materials                                    </v>
          </cell>
          <cell r="C558" t="str">
            <v>Factory Var Other</v>
          </cell>
        </row>
        <row r="559">
          <cell r="A559" t="str">
            <v>6020-4000</v>
          </cell>
          <cell r="B559" t="str">
            <v xml:space="preserve">Crates/Packing Materials                                    </v>
          </cell>
          <cell r="C559" t="str">
            <v>Factory Var Other</v>
          </cell>
        </row>
        <row r="560">
          <cell r="A560" t="str">
            <v>6020-4200</v>
          </cell>
          <cell r="B560" t="str">
            <v xml:space="preserve">Crates/Packing Materials                                    </v>
          </cell>
          <cell r="C560" t="str">
            <v>Factory Var Other</v>
          </cell>
        </row>
        <row r="561">
          <cell r="A561" t="str">
            <v>6020-6000</v>
          </cell>
          <cell r="B561" t="str">
            <v xml:space="preserve">Crates/Packing Materials                                    </v>
          </cell>
          <cell r="C561" t="str">
            <v>Factory Var Other</v>
          </cell>
        </row>
        <row r="562">
          <cell r="A562" t="str">
            <v>6030-1000</v>
          </cell>
          <cell r="B562" t="str">
            <v xml:space="preserve">Depreciation - Plant/Equipment                              </v>
          </cell>
          <cell r="C562" t="str">
            <v>Depreciation</v>
          </cell>
        </row>
        <row r="563">
          <cell r="A563" t="str">
            <v>6030-2000</v>
          </cell>
          <cell r="B563" t="str">
            <v xml:space="preserve">Depreciation - Plant/Equipment                              </v>
          </cell>
          <cell r="C563" t="str">
            <v>Depreciation</v>
          </cell>
        </row>
        <row r="564">
          <cell r="A564" t="str">
            <v>6030-4000</v>
          </cell>
          <cell r="B564" t="str">
            <v xml:space="preserve">Depreciation - Plant/Equipment                              </v>
          </cell>
          <cell r="C564" t="str">
            <v>Depreciation</v>
          </cell>
        </row>
        <row r="565">
          <cell r="A565" t="str">
            <v>6030-4200</v>
          </cell>
          <cell r="B565" t="str">
            <v xml:space="preserve">Depreciation - Plant/Equipment                              </v>
          </cell>
          <cell r="C565" t="str">
            <v>Depreciation</v>
          </cell>
        </row>
        <row r="566">
          <cell r="A566" t="str">
            <v>6030-4500</v>
          </cell>
          <cell r="B566" t="str">
            <v xml:space="preserve">Depreciation - Plant/Equipment                              </v>
          </cell>
          <cell r="C566" t="str">
            <v>Depreciation</v>
          </cell>
        </row>
        <row r="567">
          <cell r="A567" t="str">
            <v>6030-6000</v>
          </cell>
          <cell r="B567" t="str">
            <v xml:space="preserve">Depreciation - Plant/Equipment                              </v>
          </cell>
          <cell r="C567" t="str">
            <v>Depreciation</v>
          </cell>
        </row>
        <row r="568">
          <cell r="A568" t="str">
            <v>6033-1000</v>
          </cell>
          <cell r="B568" t="str">
            <v xml:space="preserve">Depreciation - Plant - Dies                                 </v>
          </cell>
          <cell r="C568" t="str">
            <v>Depreciation</v>
          </cell>
        </row>
        <row r="569">
          <cell r="A569" t="str">
            <v>6033-4000</v>
          </cell>
          <cell r="B569" t="str">
            <v xml:space="preserve">Depreciation - Plant - Dies                                 </v>
          </cell>
          <cell r="C569" t="str">
            <v>Depreciation</v>
          </cell>
        </row>
        <row r="570">
          <cell r="A570" t="str">
            <v>6033-4200</v>
          </cell>
          <cell r="B570" t="str">
            <v xml:space="preserve">Depreciation - Plant - Dies                                 </v>
          </cell>
          <cell r="C570" t="str">
            <v>Depreciation</v>
          </cell>
        </row>
        <row r="571">
          <cell r="A571" t="str">
            <v>6040-1000</v>
          </cell>
          <cell r="B571" t="str">
            <v xml:space="preserve">Fines (Vehicles) - Factory                                  </v>
          </cell>
          <cell r="C571" t="str">
            <v>Factory Var Other</v>
          </cell>
        </row>
        <row r="572">
          <cell r="A572" t="str">
            <v>6040-4000</v>
          </cell>
          <cell r="B572" t="str">
            <v xml:space="preserve">Fines (Vehicles) - Factory                                  </v>
          </cell>
          <cell r="C572" t="str">
            <v>Factory Var Other</v>
          </cell>
        </row>
        <row r="573">
          <cell r="A573" t="str">
            <v>6040-6000</v>
          </cell>
          <cell r="B573" t="str">
            <v xml:space="preserve">Fines (Vehicles) - Factory                                  </v>
          </cell>
          <cell r="C573" t="str">
            <v>Factory Var Other</v>
          </cell>
        </row>
        <row r="574">
          <cell r="A574" t="str">
            <v>6055-4200</v>
          </cell>
          <cell r="B574" t="str">
            <v xml:space="preserve">Freight Miscellaneous/Couriers                              </v>
          </cell>
          <cell r="C574" t="str">
            <v>Factory Var Other</v>
          </cell>
        </row>
        <row r="575">
          <cell r="A575" t="str">
            <v>6055-6000</v>
          </cell>
          <cell r="B575" t="str">
            <v xml:space="preserve">Freight Miscellaneous/Couriers                              </v>
          </cell>
          <cell r="C575" t="str">
            <v>Factory Var Other</v>
          </cell>
        </row>
        <row r="576">
          <cell r="A576" t="str">
            <v>6055-8000</v>
          </cell>
          <cell r="B576" t="str">
            <v xml:space="preserve">Freight Miscellaneous/Couriers                              </v>
          </cell>
          <cell r="C576" t="str">
            <v>Factory Var Other</v>
          </cell>
        </row>
        <row r="577">
          <cell r="A577" t="str">
            <v>6060-1000</v>
          </cell>
          <cell r="B577" t="str">
            <v xml:space="preserve">Heat, Light &amp; Power                                         </v>
          </cell>
          <cell r="C577" t="str">
            <v>Factory Var Other</v>
          </cell>
        </row>
        <row r="578">
          <cell r="A578" t="str">
            <v>6060-2000</v>
          </cell>
          <cell r="B578" t="str">
            <v xml:space="preserve">Heat, Light &amp; Power                                         </v>
          </cell>
          <cell r="C578" t="str">
            <v>Factory Var Other</v>
          </cell>
        </row>
        <row r="579">
          <cell r="A579" t="str">
            <v>6060-4000</v>
          </cell>
          <cell r="B579" t="str">
            <v xml:space="preserve">Heat, Light &amp; Power                                         </v>
          </cell>
          <cell r="C579" t="str">
            <v>Factory Var Other</v>
          </cell>
        </row>
        <row r="580">
          <cell r="A580" t="str">
            <v>6060-4200</v>
          </cell>
          <cell r="B580" t="str">
            <v xml:space="preserve">Heat, Light &amp; Power                                         </v>
          </cell>
          <cell r="C580" t="str">
            <v>Factory Var Other</v>
          </cell>
        </row>
        <row r="581">
          <cell r="A581" t="str">
            <v>6060-4500</v>
          </cell>
          <cell r="B581" t="str">
            <v xml:space="preserve">Heat, Light &amp; Power                                         </v>
          </cell>
          <cell r="C581" t="str">
            <v>Factory Var Other</v>
          </cell>
        </row>
        <row r="582">
          <cell r="A582" t="str">
            <v>6060-6000</v>
          </cell>
          <cell r="B582" t="str">
            <v xml:space="preserve">Heat, Light &amp; Power                                         </v>
          </cell>
          <cell r="C582" t="str">
            <v>Factory Var Other</v>
          </cell>
        </row>
        <row r="583">
          <cell r="A583" t="str">
            <v>6070-1000</v>
          </cell>
          <cell r="B583" t="str">
            <v xml:space="preserve">Hire - Plant &amp; Equipment                                    </v>
          </cell>
          <cell r="C583" t="str">
            <v>Factory Fixed Other</v>
          </cell>
        </row>
        <row r="584">
          <cell r="A584" t="str">
            <v>6070-4000</v>
          </cell>
          <cell r="B584" t="str">
            <v xml:space="preserve">Hire - Plant &amp; Equipment                                    </v>
          </cell>
          <cell r="C584" t="str">
            <v>Factory Fixed Other</v>
          </cell>
        </row>
        <row r="585">
          <cell r="A585" t="str">
            <v>6070-4200</v>
          </cell>
          <cell r="B585" t="str">
            <v xml:space="preserve">Hire - Plant &amp; Equipment                                    </v>
          </cell>
          <cell r="C585" t="str">
            <v>Factory Fixed Other</v>
          </cell>
        </row>
        <row r="586">
          <cell r="A586" t="str">
            <v>6070-4500</v>
          </cell>
          <cell r="B586" t="str">
            <v xml:space="preserve">Hire - Plant &amp; Equipment                                    </v>
          </cell>
          <cell r="C586" t="str">
            <v>Factory Fixed Other</v>
          </cell>
        </row>
        <row r="587">
          <cell r="A587" t="str">
            <v>6070-6000</v>
          </cell>
          <cell r="B587" t="str">
            <v xml:space="preserve">Hire - Plant &amp; Equipment                                    </v>
          </cell>
          <cell r="C587" t="str">
            <v>Factory Fixed Other</v>
          </cell>
        </row>
        <row r="588">
          <cell r="A588" t="str">
            <v>6085-1000</v>
          </cell>
          <cell r="B588" t="str">
            <v xml:space="preserve">Lease/HP Charges - Equipment                                </v>
          </cell>
          <cell r="C588" t="str">
            <v>Factory Fixed Other</v>
          </cell>
        </row>
        <row r="589">
          <cell r="A589" t="str">
            <v>6085-2000</v>
          </cell>
          <cell r="B589" t="str">
            <v xml:space="preserve">Lease/HP Charges - Equipment                                </v>
          </cell>
          <cell r="C589" t="str">
            <v>Factory Fixed Other</v>
          </cell>
        </row>
        <row r="590">
          <cell r="A590" t="str">
            <v>6085-4000</v>
          </cell>
          <cell r="B590" t="str">
            <v xml:space="preserve">Lease/HP Charges - Equipment                                </v>
          </cell>
          <cell r="C590" t="str">
            <v>Factory Fixed Other</v>
          </cell>
        </row>
        <row r="591">
          <cell r="A591" t="str">
            <v>6085-4200</v>
          </cell>
          <cell r="B591" t="str">
            <v xml:space="preserve">Lease/HP Charges - Equipment                                </v>
          </cell>
          <cell r="C591" t="str">
            <v>Factory Fixed Other</v>
          </cell>
        </row>
        <row r="592">
          <cell r="A592" t="str">
            <v>6090-1000</v>
          </cell>
          <cell r="B592" t="str">
            <v xml:space="preserve">Licences &amp; Permits                                          </v>
          </cell>
          <cell r="C592" t="str">
            <v>Factory Fixed Other</v>
          </cell>
        </row>
        <row r="593">
          <cell r="A593" t="str">
            <v>6090-4000</v>
          </cell>
          <cell r="B593" t="str">
            <v xml:space="preserve">Licences &amp; Permits                                          </v>
          </cell>
          <cell r="C593" t="str">
            <v>Factory Fixed Other</v>
          </cell>
        </row>
        <row r="594">
          <cell r="A594" t="str">
            <v>6090-4200</v>
          </cell>
          <cell r="B594" t="str">
            <v xml:space="preserve">Licences &amp; Permits                                          </v>
          </cell>
          <cell r="C594" t="str">
            <v>Factory Fixed Other</v>
          </cell>
        </row>
        <row r="595">
          <cell r="A595" t="str">
            <v>6090-4500</v>
          </cell>
          <cell r="B595" t="str">
            <v xml:space="preserve">Licences &amp; Permits                                          </v>
          </cell>
          <cell r="C595" t="str">
            <v>Factory Fixed Other</v>
          </cell>
        </row>
        <row r="596">
          <cell r="A596" t="str">
            <v>6100-1000</v>
          </cell>
          <cell r="B596" t="str">
            <v xml:space="preserve">Miscellaneous Costs - Factory                               </v>
          </cell>
          <cell r="C596" t="str">
            <v>Factory Fixed Other</v>
          </cell>
        </row>
        <row r="597">
          <cell r="A597" t="str">
            <v>6100-4200</v>
          </cell>
          <cell r="B597" t="str">
            <v xml:space="preserve">Miscellaneous Costs - Factory                               </v>
          </cell>
          <cell r="C597" t="str">
            <v>Factory Fixed Other</v>
          </cell>
        </row>
        <row r="598">
          <cell r="A598" t="str">
            <v>6110-1000</v>
          </cell>
          <cell r="B598" t="str">
            <v xml:space="preserve">Protective Clothing/Safety                                  </v>
          </cell>
          <cell r="C598" t="str">
            <v>Factory Fixed Other</v>
          </cell>
        </row>
        <row r="599">
          <cell r="A599" t="str">
            <v>6110-2000</v>
          </cell>
          <cell r="B599" t="str">
            <v xml:space="preserve">Protective Clothing/Safety                                  </v>
          </cell>
          <cell r="C599" t="str">
            <v>Factory Fixed Other</v>
          </cell>
        </row>
        <row r="600">
          <cell r="A600" t="str">
            <v>6110-4000</v>
          </cell>
          <cell r="B600" t="str">
            <v xml:space="preserve">Protective Clothing/Safety                                  </v>
          </cell>
          <cell r="C600" t="str">
            <v>Factory Fixed Other</v>
          </cell>
        </row>
        <row r="601">
          <cell r="A601" t="str">
            <v>6110-4200</v>
          </cell>
          <cell r="B601" t="str">
            <v xml:space="preserve">Protective Clothing/Safety                                  </v>
          </cell>
          <cell r="C601" t="str">
            <v>Factory Fixed Other</v>
          </cell>
        </row>
        <row r="602">
          <cell r="A602" t="str">
            <v>6110-4500</v>
          </cell>
          <cell r="B602" t="str">
            <v xml:space="preserve">Protective Clothing/Safety                                  </v>
          </cell>
          <cell r="C602" t="str">
            <v>Factory Fixed Other</v>
          </cell>
        </row>
        <row r="603">
          <cell r="A603" t="str">
            <v>6110-6000</v>
          </cell>
          <cell r="B603" t="str">
            <v xml:space="preserve">Protective Clothing/Safety                                  </v>
          </cell>
          <cell r="C603" t="str">
            <v>Factory Fixed Other</v>
          </cell>
        </row>
        <row r="604">
          <cell r="A604" t="str">
            <v>6120-1000</v>
          </cell>
          <cell r="B604" t="str">
            <v xml:space="preserve">Rates &amp; Taxes                                               </v>
          </cell>
          <cell r="C604" t="str">
            <v>Factory Fixed Other</v>
          </cell>
        </row>
        <row r="605">
          <cell r="A605" t="str">
            <v>6120-2000</v>
          </cell>
          <cell r="B605" t="str">
            <v xml:space="preserve">Rates &amp; Taxes                                               </v>
          </cell>
          <cell r="C605" t="str">
            <v>Factory Fixed Other</v>
          </cell>
        </row>
        <row r="606">
          <cell r="A606" t="str">
            <v>6120-4000</v>
          </cell>
          <cell r="B606" t="str">
            <v xml:space="preserve">Rates &amp; Taxes                                               </v>
          </cell>
          <cell r="C606" t="str">
            <v>Factory Fixed Other</v>
          </cell>
        </row>
        <row r="607">
          <cell r="A607" t="str">
            <v>6120-4200</v>
          </cell>
          <cell r="B607" t="str">
            <v xml:space="preserve">Rates &amp; Taxes                                               </v>
          </cell>
          <cell r="C607" t="str">
            <v>Factory Fixed Other</v>
          </cell>
        </row>
        <row r="608">
          <cell r="A608" t="str">
            <v>6120-6000</v>
          </cell>
          <cell r="B608" t="str">
            <v xml:space="preserve">Rates &amp; Taxes                                               </v>
          </cell>
          <cell r="C608" t="str">
            <v>Factory Fixed Other</v>
          </cell>
        </row>
        <row r="609">
          <cell r="A609" t="str">
            <v>6120-8000</v>
          </cell>
          <cell r="B609" t="str">
            <v xml:space="preserve">Rates &amp; Taxes                                               </v>
          </cell>
          <cell r="C609" t="str">
            <v>Factory Fixed Other</v>
          </cell>
        </row>
        <row r="610">
          <cell r="A610" t="str">
            <v>6130-1000</v>
          </cell>
          <cell r="B610" t="str">
            <v xml:space="preserve">Rent                                                        </v>
          </cell>
          <cell r="C610" t="str">
            <v>Factory Rent</v>
          </cell>
        </row>
        <row r="611">
          <cell r="A611" t="str">
            <v>6130-2000</v>
          </cell>
          <cell r="B611" t="str">
            <v xml:space="preserve">Rent                                                        </v>
          </cell>
          <cell r="C611" t="str">
            <v>Factory Rent</v>
          </cell>
        </row>
        <row r="612">
          <cell r="A612" t="str">
            <v>6130-4000</v>
          </cell>
          <cell r="B612" t="str">
            <v xml:space="preserve">Rent                                                        </v>
          </cell>
          <cell r="C612" t="str">
            <v>Factory Rent</v>
          </cell>
        </row>
        <row r="613">
          <cell r="A613" t="str">
            <v>6130-4200</v>
          </cell>
          <cell r="B613" t="str">
            <v xml:space="preserve">Rent                                                        </v>
          </cell>
          <cell r="C613" t="str">
            <v>Factory Rent</v>
          </cell>
        </row>
        <row r="614">
          <cell r="A614" t="str">
            <v>6130-4500</v>
          </cell>
          <cell r="B614" t="str">
            <v xml:space="preserve">Rent                                                        </v>
          </cell>
          <cell r="C614" t="str">
            <v>Factory Rent</v>
          </cell>
        </row>
        <row r="615">
          <cell r="A615" t="str">
            <v>6130-6000</v>
          </cell>
          <cell r="B615" t="str">
            <v xml:space="preserve">Rent                                                        </v>
          </cell>
          <cell r="C615" t="str">
            <v>Factory Rent</v>
          </cell>
        </row>
        <row r="616">
          <cell r="A616" t="str">
            <v>6130-8000</v>
          </cell>
          <cell r="B616" t="str">
            <v xml:space="preserve">Rent                                                        </v>
          </cell>
          <cell r="C616" t="str">
            <v>Factory Rent</v>
          </cell>
        </row>
        <row r="617">
          <cell r="A617" t="str">
            <v>6140-1000</v>
          </cell>
          <cell r="B617" t="str">
            <v xml:space="preserve">Repairs &amp; Maint. - Plant                                    </v>
          </cell>
          <cell r="C617" t="str">
            <v>Factory Maintenance</v>
          </cell>
        </row>
        <row r="618">
          <cell r="A618" t="str">
            <v>6140-2000</v>
          </cell>
          <cell r="B618" t="str">
            <v xml:space="preserve">Repairs &amp; Maint. - Plant                                    </v>
          </cell>
          <cell r="C618" t="str">
            <v>Factory Maintenance</v>
          </cell>
        </row>
        <row r="619">
          <cell r="A619" t="str">
            <v>6140-4000</v>
          </cell>
          <cell r="B619" t="str">
            <v xml:space="preserve">Repairs &amp; Maint. - Plant                                    </v>
          </cell>
          <cell r="C619" t="str">
            <v>Factory Maintenance</v>
          </cell>
        </row>
        <row r="620">
          <cell r="A620" t="str">
            <v>6140-4200</v>
          </cell>
          <cell r="B620" t="str">
            <v xml:space="preserve">Repairs &amp; Maint. - Plant                                    </v>
          </cell>
          <cell r="C620" t="str">
            <v>Factory Maintenance</v>
          </cell>
        </row>
        <row r="621">
          <cell r="A621" t="str">
            <v>6140-4500</v>
          </cell>
          <cell r="B621" t="str">
            <v xml:space="preserve">Repairs &amp; Maint. - Plant                                    </v>
          </cell>
          <cell r="C621" t="str">
            <v>Factory Maintenance</v>
          </cell>
        </row>
        <row r="622">
          <cell r="A622" t="str">
            <v>6140-6000</v>
          </cell>
          <cell r="B622" t="str">
            <v xml:space="preserve">Repairs &amp; Maint. - Plant                                    </v>
          </cell>
          <cell r="C622" t="str">
            <v>Factory Maintenance</v>
          </cell>
        </row>
        <row r="623">
          <cell r="A623" t="str">
            <v>6145-8000</v>
          </cell>
          <cell r="B623" t="str">
            <v xml:space="preserve">Research &amp; Development                                      </v>
          </cell>
          <cell r="C623" t="str">
            <v>Factory Fixed Other</v>
          </cell>
        </row>
        <row r="624">
          <cell r="A624" t="str">
            <v>6146-1000</v>
          </cell>
          <cell r="B624" t="str">
            <v xml:space="preserve">R &amp; D - Mirage - Aluminium                                  </v>
          </cell>
          <cell r="C624" t="str">
            <v>Factory Fixed Other</v>
          </cell>
        </row>
        <row r="625">
          <cell r="A625" t="str">
            <v>6146-4000</v>
          </cell>
          <cell r="B625" t="str">
            <v xml:space="preserve">R &amp; D - Mirage - Aluminium                                  </v>
          </cell>
          <cell r="C625" t="str">
            <v>Factory Fixed Other</v>
          </cell>
        </row>
        <row r="626">
          <cell r="A626" t="str">
            <v>6150-1000</v>
          </cell>
          <cell r="B626" t="str">
            <v xml:space="preserve">Safety                                                      </v>
          </cell>
          <cell r="C626" t="str">
            <v>Factory Fixed Other</v>
          </cell>
        </row>
        <row r="627">
          <cell r="A627" t="str">
            <v>6150-4500</v>
          </cell>
          <cell r="B627" t="str">
            <v xml:space="preserve">Safety                                                      </v>
          </cell>
          <cell r="C627" t="str">
            <v>Factory Fixed Other</v>
          </cell>
        </row>
        <row r="628">
          <cell r="A628" t="str">
            <v>6150-6000</v>
          </cell>
          <cell r="B628" t="str">
            <v xml:space="preserve">Safety                                                      </v>
          </cell>
          <cell r="C628" t="str">
            <v>Factory Fixed Other</v>
          </cell>
        </row>
        <row r="629">
          <cell r="A629" t="str">
            <v>6160-1000</v>
          </cell>
          <cell r="B629" t="str">
            <v xml:space="preserve">Security                                                    </v>
          </cell>
          <cell r="C629" t="str">
            <v>Factory Fixed Other</v>
          </cell>
        </row>
        <row r="630">
          <cell r="A630" t="str">
            <v>6160-2000</v>
          </cell>
          <cell r="B630" t="str">
            <v xml:space="preserve">Security                                                    </v>
          </cell>
          <cell r="C630" t="str">
            <v>Factory Fixed Other</v>
          </cell>
        </row>
        <row r="631">
          <cell r="A631" t="str">
            <v>6160-4000</v>
          </cell>
          <cell r="B631" t="str">
            <v xml:space="preserve">Security                                                    </v>
          </cell>
          <cell r="C631" t="str">
            <v>Factory Fixed Other</v>
          </cell>
        </row>
        <row r="632">
          <cell r="A632" t="str">
            <v>6160-4200</v>
          </cell>
          <cell r="B632" t="str">
            <v xml:space="preserve">Security                                                    </v>
          </cell>
          <cell r="C632" t="str">
            <v>Factory Fixed Other</v>
          </cell>
        </row>
        <row r="633">
          <cell r="A633" t="str">
            <v>6160-4500</v>
          </cell>
          <cell r="B633" t="str">
            <v xml:space="preserve">Security                                                    </v>
          </cell>
          <cell r="C633" t="str">
            <v>Factory Fixed Other</v>
          </cell>
        </row>
        <row r="634">
          <cell r="A634" t="str">
            <v>6160-6000</v>
          </cell>
          <cell r="B634" t="str">
            <v xml:space="preserve">Security                                                    </v>
          </cell>
          <cell r="C634" t="str">
            <v>Factory Fixed Other</v>
          </cell>
        </row>
        <row r="635">
          <cell r="A635" t="str">
            <v>6180-1000</v>
          </cell>
          <cell r="B635" t="str">
            <v xml:space="preserve">Tool Replacements                                           </v>
          </cell>
          <cell r="C635" t="str">
            <v>Factory Var Other</v>
          </cell>
        </row>
        <row r="636">
          <cell r="A636" t="str">
            <v>6180-2000</v>
          </cell>
          <cell r="B636" t="str">
            <v xml:space="preserve">Tool Replacements                                           </v>
          </cell>
          <cell r="C636" t="str">
            <v>Factory Var Other</v>
          </cell>
        </row>
        <row r="637">
          <cell r="A637" t="str">
            <v>6180-4000</v>
          </cell>
          <cell r="B637" t="str">
            <v xml:space="preserve">Tool Replacements                                           </v>
          </cell>
          <cell r="C637" t="str">
            <v>Factory Var Other</v>
          </cell>
        </row>
        <row r="638">
          <cell r="A638" t="str">
            <v>6180-4200</v>
          </cell>
          <cell r="B638" t="str">
            <v xml:space="preserve">Tool Replacements                                           </v>
          </cell>
          <cell r="C638" t="str">
            <v>Factory Var Other</v>
          </cell>
        </row>
        <row r="639">
          <cell r="A639" t="str">
            <v>6180-4500</v>
          </cell>
          <cell r="B639" t="str">
            <v xml:space="preserve">Tool Replacements                                           </v>
          </cell>
          <cell r="C639" t="str">
            <v>Factory Var Other</v>
          </cell>
        </row>
        <row r="640">
          <cell r="A640" t="str">
            <v>6180-6000</v>
          </cell>
          <cell r="B640" t="str">
            <v xml:space="preserve">Tool Replacements                                           </v>
          </cell>
          <cell r="C640" t="str">
            <v>Factory Var Other</v>
          </cell>
        </row>
        <row r="641">
          <cell r="A641" t="str">
            <v>6190-4000</v>
          </cell>
          <cell r="B641" t="str">
            <v xml:space="preserve">Workwear                                                    </v>
          </cell>
          <cell r="C641" t="str">
            <v>Factory Fixed Other</v>
          </cell>
        </row>
        <row r="642">
          <cell r="A642" t="str">
            <v>6190-4200</v>
          </cell>
          <cell r="B642" t="str">
            <v xml:space="preserve">Workwear                                                    </v>
          </cell>
          <cell r="C642" t="str">
            <v>Factory Fixed Other</v>
          </cell>
        </row>
        <row r="643">
          <cell r="A643" t="str">
            <v>6210-1000</v>
          </cell>
          <cell r="B643" t="str">
            <v xml:space="preserve">Cleaning - Offices                                          </v>
          </cell>
          <cell r="C643" t="str">
            <v>Admin Other</v>
          </cell>
        </row>
        <row r="644">
          <cell r="A644" t="str">
            <v>6210-2000</v>
          </cell>
          <cell r="B644" t="str">
            <v xml:space="preserve">Cleaning - Offices                                          </v>
          </cell>
          <cell r="C644" t="str">
            <v>Admin Other</v>
          </cell>
        </row>
        <row r="645">
          <cell r="A645" t="str">
            <v>6210-4000</v>
          </cell>
          <cell r="B645" t="str">
            <v xml:space="preserve">Cleaning - Offices                                          </v>
          </cell>
          <cell r="C645" t="str">
            <v>Admin Other</v>
          </cell>
        </row>
        <row r="646">
          <cell r="A646" t="str">
            <v>6210-4200</v>
          </cell>
          <cell r="B646" t="str">
            <v xml:space="preserve">Cleaning - Offices                                          </v>
          </cell>
          <cell r="C646" t="str">
            <v>Admin Other</v>
          </cell>
        </row>
        <row r="647">
          <cell r="A647" t="str">
            <v>6210-4500</v>
          </cell>
          <cell r="B647" t="str">
            <v xml:space="preserve">Cleaning - Offices                                          </v>
          </cell>
          <cell r="C647" t="str">
            <v>Admin Other</v>
          </cell>
        </row>
        <row r="648">
          <cell r="A648" t="str">
            <v>6210-6000</v>
          </cell>
          <cell r="B648" t="str">
            <v xml:space="preserve">Cleaning - Offices                                          </v>
          </cell>
          <cell r="C648" t="str">
            <v>Admin Other</v>
          </cell>
        </row>
        <row r="649">
          <cell r="A649" t="str">
            <v>6210-8000</v>
          </cell>
          <cell r="B649" t="str">
            <v xml:space="preserve">Cleaning - Offices                                          </v>
          </cell>
          <cell r="C649" t="str">
            <v>Admin Other</v>
          </cell>
        </row>
        <row r="650">
          <cell r="A650" t="str">
            <v>6215-8000</v>
          </cell>
          <cell r="B650" t="str">
            <v xml:space="preserve">Conference Costs                                            </v>
          </cell>
          <cell r="C650" t="str">
            <v>Admin Other</v>
          </cell>
        </row>
        <row r="651">
          <cell r="A651" t="str">
            <v>6220-1000</v>
          </cell>
          <cell r="B651" t="str">
            <v xml:space="preserve">Depreciation - Buildings                                    </v>
          </cell>
          <cell r="C651" t="str">
            <v>Depreciation</v>
          </cell>
        </row>
        <row r="652">
          <cell r="A652" t="str">
            <v>6220-4000</v>
          </cell>
          <cell r="B652" t="str">
            <v xml:space="preserve">Depreciation - Buildings                                    </v>
          </cell>
          <cell r="C652" t="str">
            <v>Depreciation</v>
          </cell>
        </row>
        <row r="653">
          <cell r="A653" t="str">
            <v>6220-4200</v>
          </cell>
          <cell r="B653" t="str">
            <v xml:space="preserve">Depreciation - Buildings                                    </v>
          </cell>
          <cell r="C653" t="str">
            <v>Depreciation</v>
          </cell>
        </row>
        <row r="654">
          <cell r="A654" t="str">
            <v>6220-6000</v>
          </cell>
          <cell r="B654" t="str">
            <v xml:space="preserve">Depreciation - Buildings                                    </v>
          </cell>
          <cell r="C654" t="str">
            <v>Depreciation</v>
          </cell>
        </row>
        <row r="655">
          <cell r="A655" t="str">
            <v>6220-8000</v>
          </cell>
          <cell r="B655" t="str">
            <v xml:space="preserve">Depreciation - Buildings                                    </v>
          </cell>
          <cell r="C655" t="str">
            <v>Depreciation</v>
          </cell>
        </row>
        <row r="656">
          <cell r="A656" t="str">
            <v>6230-1000</v>
          </cell>
          <cell r="B656" t="str">
            <v xml:space="preserve">Depreciation - OF &amp; E.                                      </v>
          </cell>
          <cell r="C656" t="str">
            <v>Depreciation</v>
          </cell>
        </row>
        <row r="657">
          <cell r="A657" t="str">
            <v>6230-2000</v>
          </cell>
          <cell r="B657" t="str">
            <v xml:space="preserve">Depreciation - OF &amp; E.                                      </v>
          </cell>
          <cell r="C657" t="str">
            <v>Depreciation</v>
          </cell>
        </row>
        <row r="658">
          <cell r="A658" t="str">
            <v>6230-4000</v>
          </cell>
          <cell r="B658" t="str">
            <v xml:space="preserve">Depreciation - OF &amp; E.                                      </v>
          </cell>
          <cell r="C658" t="str">
            <v>Depreciation</v>
          </cell>
        </row>
        <row r="659">
          <cell r="A659" t="str">
            <v>6230-4200</v>
          </cell>
          <cell r="B659" t="str">
            <v xml:space="preserve">Depreciation - OF &amp; E.                                      </v>
          </cell>
          <cell r="C659" t="str">
            <v>Depreciation</v>
          </cell>
        </row>
        <row r="660">
          <cell r="A660" t="str">
            <v>6230-4500</v>
          </cell>
          <cell r="B660" t="str">
            <v xml:space="preserve">Depreciation - OF &amp; E.                                      </v>
          </cell>
          <cell r="C660" t="str">
            <v>Depreciation</v>
          </cell>
        </row>
        <row r="661">
          <cell r="A661" t="str">
            <v>6230-6000</v>
          </cell>
          <cell r="B661" t="str">
            <v xml:space="preserve">Depreciation - OF &amp; E.                                      </v>
          </cell>
          <cell r="C661" t="str">
            <v>Depreciation</v>
          </cell>
        </row>
        <row r="662">
          <cell r="A662" t="str">
            <v>6230-8000</v>
          </cell>
          <cell r="B662" t="str">
            <v xml:space="preserve">Depreciation - OF &amp; E.                                      </v>
          </cell>
          <cell r="C662" t="str">
            <v>Depreciation</v>
          </cell>
        </row>
        <row r="663">
          <cell r="A663" t="str">
            <v>6240-1000</v>
          </cell>
          <cell r="B663" t="str">
            <v xml:space="preserve">Donations                                                   </v>
          </cell>
          <cell r="C663" t="str">
            <v>Admin Other</v>
          </cell>
        </row>
        <row r="664">
          <cell r="A664" t="str">
            <v>6240-4000</v>
          </cell>
          <cell r="B664" t="str">
            <v xml:space="preserve">Donations                                                   </v>
          </cell>
          <cell r="C664" t="str">
            <v>Admin Other</v>
          </cell>
        </row>
        <row r="665">
          <cell r="A665" t="str">
            <v>6240-8000</v>
          </cell>
          <cell r="B665" t="str">
            <v xml:space="preserve">Donations                                                   </v>
          </cell>
          <cell r="C665" t="str">
            <v>Admin Other</v>
          </cell>
        </row>
        <row r="666">
          <cell r="A666" t="str">
            <v>6250-6000</v>
          </cell>
          <cell r="B666" t="str">
            <v xml:space="preserve">Entert'mnt - (No ITD &amp; No FBT)                              </v>
          </cell>
          <cell r="C666" t="str">
            <v>Admin Other</v>
          </cell>
        </row>
        <row r="667">
          <cell r="A667" t="str">
            <v>6253-2000</v>
          </cell>
          <cell r="B667" t="str">
            <v xml:space="preserve">Entert'mnt - (ITD &amp; FBT)                                    </v>
          </cell>
          <cell r="C667" t="str">
            <v>Admin Other</v>
          </cell>
        </row>
        <row r="668">
          <cell r="A668" t="str">
            <v>6253-8000</v>
          </cell>
          <cell r="B668" t="str">
            <v xml:space="preserve">Entert'mnt - (ITD &amp; FBT)                                    </v>
          </cell>
          <cell r="C668" t="str">
            <v>Admin Other</v>
          </cell>
        </row>
        <row r="669">
          <cell r="A669" t="str">
            <v>6257-2000</v>
          </cell>
          <cell r="B669" t="str">
            <v xml:space="preserve">Meals Ent'mnt- (No ITD/No FBT)                              </v>
          </cell>
          <cell r="C669" t="str">
            <v>Admin Other</v>
          </cell>
        </row>
        <row r="670">
          <cell r="A670" t="str">
            <v>6257-4000</v>
          </cell>
          <cell r="B670" t="str">
            <v xml:space="preserve">Meals Ent'mnt- (No ITD/No FBT)                              </v>
          </cell>
          <cell r="C670" t="str">
            <v>Admin Other</v>
          </cell>
        </row>
        <row r="671">
          <cell r="A671" t="str">
            <v>6257-6000</v>
          </cell>
          <cell r="B671" t="str">
            <v xml:space="preserve">Meals Ent'mnt- (No ITD/No FBT)                              </v>
          </cell>
          <cell r="C671" t="str">
            <v>Admin Other</v>
          </cell>
        </row>
        <row r="672">
          <cell r="A672" t="str">
            <v>6258-1000</v>
          </cell>
          <cell r="B672" t="str">
            <v xml:space="preserve">Meals Ent'mnt - (ITD &amp; FBT)                                 </v>
          </cell>
          <cell r="C672" t="str">
            <v>Admin Other</v>
          </cell>
        </row>
        <row r="673">
          <cell r="A673" t="str">
            <v>6258-2000</v>
          </cell>
          <cell r="B673" t="str">
            <v xml:space="preserve">Meals Ent'mnt - (ITD &amp; FBT)                                 </v>
          </cell>
          <cell r="C673" t="str">
            <v>Admin Other</v>
          </cell>
        </row>
        <row r="674">
          <cell r="A674" t="str">
            <v>6258-4000</v>
          </cell>
          <cell r="B674" t="str">
            <v xml:space="preserve">Meals Ent'mnt - (ITD &amp; FBT)                                 </v>
          </cell>
          <cell r="C674" t="str">
            <v>Admin Other</v>
          </cell>
        </row>
        <row r="675">
          <cell r="A675" t="str">
            <v>6258-4200</v>
          </cell>
          <cell r="B675" t="str">
            <v xml:space="preserve">Meals Ent'mnt - (ITD &amp; FBT)                                 </v>
          </cell>
          <cell r="C675" t="str">
            <v>Admin Other</v>
          </cell>
        </row>
        <row r="676">
          <cell r="A676" t="str">
            <v>6258-8000</v>
          </cell>
          <cell r="B676" t="str">
            <v xml:space="preserve">Meals Ent'mnt - (ITD &amp; FBT)                                 </v>
          </cell>
          <cell r="C676" t="str">
            <v>Admin Other</v>
          </cell>
        </row>
        <row r="677">
          <cell r="A677" t="str">
            <v>6259-2000</v>
          </cell>
          <cell r="B677" t="str">
            <v xml:space="preserve">Meals Ent'mnt - (ITD &amp; No FBT)                              </v>
          </cell>
          <cell r="C677" t="str">
            <v>Admin Other</v>
          </cell>
        </row>
        <row r="678">
          <cell r="A678" t="str">
            <v>6265-4200</v>
          </cell>
          <cell r="B678" t="str">
            <v xml:space="preserve">Freight Miscellaneous/Couriers                              </v>
          </cell>
          <cell r="C678" t="str">
            <v>Admin Other</v>
          </cell>
        </row>
        <row r="679">
          <cell r="A679" t="str">
            <v>6265-6000</v>
          </cell>
          <cell r="B679" t="str">
            <v xml:space="preserve">Freight Miscellaneous/Couriers                              </v>
          </cell>
          <cell r="C679" t="str">
            <v>Admin Other</v>
          </cell>
        </row>
        <row r="680">
          <cell r="A680" t="str">
            <v>6280-4200</v>
          </cell>
          <cell r="B680" t="str">
            <v xml:space="preserve">Lease Charges - Office Equip.                               </v>
          </cell>
          <cell r="C680" t="str">
            <v>Admin Other</v>
          </cell>
        </row>
        <row r="681">
          <cell r="A681" t="str">
            <v>6300-1000</v>
          </cell>
          <cell r="B681" t="str">
            <v xml:space="preserve">Miscellaneous Costs - Office                                </v>
          </cell>
          <cell r="C681" t="str">
            <v>Admin Other</v>
          </cell>
        </row>
        <row r="682">
          <cell r="A682" t="str">
            <v>6300-4000</v>
          </cell>
          <cell r="B682" t="str">
            <v xml:space="preserve">Miscellaneous Costs - Office                                </v>
          </cell>
          <cell r="C682" t="str">
            <v>Admin Other</v>
          </cell>
        </row>
        <row r="683">
          <cell r="A683" t="str">
            <v>6300-6000</v>
          </cell>
          <cell r="B683" t="str">
            <v xml:space="preserve">Miscellaneous Costs - Office                                </v>
          </cell>
          <cell r="C683" t="str">
            <v>Admin Other</v>
          </cell>
        </row>
        <row r="684">
          <cell r="A684" t="str">
            <v>6300-8000</v>
          </cell>
          <cell r="B684" t="str">
            <v xml:space="preserve">Miscellaneous Costs - Office                                </v>
          </cell>
          <cell r="C684" t="str">
            <v>Admin Other</v>
          </cell>
        </row>
        <row r="685">
          <cell r="A685" t="str">
            <v>6305-1000</v>
          </cell>
          <cell r="B685" t="str">
            <v xml:space="preserve">Photocopying Expenses                                       </v>
          </cell>
          <cell r="C685" t="str">
            <v>Admin Other</v>
          </cell>
        </row>
        <row r="686">
          <cell r="A686" t="str">
            <v>6305-2000</v>
          </cell>
          <cell r="B686" t="str">
            <v xml:space="preserve">Photocopying Expenses                                       </v>
          </cell>
          <cell r="C686" t="str">
            <v>Admin Other</v>
          </cell>
        </row>
        <row r="687">
          <cell r="A687" t="str">
            <v>6305-4000</v>
          </cell>
          <cell r="B687" t="str">
            <v xml:space="preserve">Photocopying Expenses                                       </v>
          </cell>
          <cell r="C687" t="str">
            <v>Admin Other</v>
          </cell>
        </row>
        <row r="688">
          <cell r="A688" t="str">
            <v>6305-4200</v>
          </cell>
          <cell r="B688" t="str">
            <v xml:space="preserve">Photocopying Expenses                                       </v>
          </cell>
          <cell r="C688" t="str">
            <v>Admin Other</v>
          </cell>
        </row>
        <row r="689">
          <cell r="A689" t="str">
            <v>6305-6000</v>
          </cell>
          <cell r="B689" t="str">
            <v xml:space="preserve">Photocopying Expenses                                       </v>
          </cell>
          <cell r="C689" t="str">
            <v>Admin Other</v>
          </cell>
        </row>
        <row r="690">
          <cell r="A690" t="str">
            <v>6305-8000</v>
          </cell>
          <cell r="B690" t="str">
            <v xml:space="preserve">Photocopying Expenses                                       </v>
          </cell>
          <cell r="C690" t="str">
            <v>Admin Other</v>
          </cell>
        </row>
        <row r="691">
          <cell r="A691" t="str">
            <v>6306-8000</v>
          </cell>
          <cell r="B691" t="str">
            <v xml:space="preserve">Photocopying Expenses                                       </v>
          </cell>
          <cell r="C691" t="str">
            <v>Admin Other</v>
          </cell>
        </row>
        <row r="692">
          <cell r="A692" t="str">
            <v>6310-1000</v>
          </cell>
          <cell r="B692" t="str">
            <v xml:space="preserve">Printing                                                    </v>
          </cell>
          <cell r="C692" t="str">
            <v>Admin Other</v>
          </cell>
        </row>
        <row r="693">
          <cell r="A693" t="str">
            <v>6310-2000</v>
          </cell>
          <cell r="B693" t="str">
            <v xml:space="preserve">Printing                                                    </v>
          </cell>
          <cell r="C693" t="str">
            <v>Admin Other</v>
          </cell>
        </row>
        <row r="694">
          <cell r="A694" t="str">
            <v>6310-4000</v>
          </cell>
          <cell r="B694" t="str">
            <v xml:space="preserve">Printing                                                    </v>
          </cell>
          <cell r="C694" t="str">
            <v>Admin Other</v>
          </cell>
        </row>
        <row r="695">
          <cell r="A695" t="str">
            <v>6310-4200</v>
          </cell>
          <cell r="B695" t="str">
            <v xml:space="preserve">Printing                                                    </v>
          </cell>
          <cell r="C695" t="str">
            <v>Admin Other</v>
          </cell>
        </row>
        <row r="696">
          <cell r="A696" t="str">
            <v>6310-6000</v>
          </cell>
          <cell r="B696" t="str">
            <v xml:space="preserve">Printing                                                    </v>
          </cell>
          <cell r="C696" t="str">
            <v>Admin Other</v>
          </cell>
        </row>
        <row r="697">
          <cell r="A697" t="str">
            <v>6310-8000</v>
          </cell>
          <cell r="B697" t="str">
            <v xml:space="preserve">Printing                                                    </v>
          </cell>
          <cell r="C697" t="str">
            <v>Admin Other</v>
          </cell>
        </row>
        <row r="698">
          <cell r="A698" t="str">
            <v>6311-8000</v>
          </cell>
          <cell r="B698" t="str">
            <v xml:space="preserve">Printing                                                    </v>
          </cell>
          <cell r="C698" t="str">
            <v>Admin Other</v>
          </cell>
        </row>
        <row r="699">
          <cell r="A699" t="str">
            <v>6313-8000</v>
          </cell>
          <cell r="B699" t="str">
            <v xml:space="preserve">Rates &amp; Taxes                                               </v>
          </cell>
          <cell r="C699" t="str">
            <v>Admin Other</v>
          </cell>
        </row>
        <row r="700">
          <cell r="A700" t="str">
            <v>6317-8000</v>
          </cell>
          <cell r="B700" t="str">
            <v xml:space="preserve">Rent                                                        </v>
          </cell>
          <cell r="C700" t="str">
            <v>Admin Other</v>
          </cell>
        </row>
        <row r="701">
          <cell r="A701" t="str">
            <v>6320-1000</v>
          </cell>
          <cell r="B701" t="str">
            <v xml:space="preserve">Repairs &amp; Maintenance - Office                              </v>
          </cell>
          <cell r="C701" t="str">
            <v>Admin Other</v>
          </cell>
        </row>
        <row r="702">
          <cell r="A702" t="str">
            <v>6320-4000</v>
          </cell>
          <cell r="B702" t="str">
            <v xml:space="preserve">Repairs &amp; Maintenance - Office                              </v>
          </cell>
          <cell r="C702" t="str">
            <v>Admin Other</v>
          </cell>
        </row>
        <row r="703">
          <cell r="A703" t="str">
            <v>6320-6000</v>
          </cell>
          <cell r="B703" t="str">
            <v xml:space="preserve">Repairs &amp; Maintenance - Office                              </v>
          </cell>
          <cell r="C703" t="str">
            <v>Admin Other</v>
          </cell>
        </row>
        <row r="704">
          <cell r="A704" t="str">
            <v>6320-8000</v>
          </cell>
          <cell r="B704" t="str">
            <v xml:space="preserve">Repairs &amp; Maintenance - Office                              </v>
          </cell>
          <cell r="C704" t="str">
            <v>Admin Other</v>
          </cell>
        </row>
        <row r="705">
          <cell r="A705" t="str">
            <v>6325-1000</v>
          </cell>
          <cell r="B705" t="str">
            <v xml:space="preserve">Repairs &amp; Maint. - Buildings                                </v>
          </cell>
          <cell r="C705" t="str">
            <v>Admin Other</v>
          </cell>
        </row>
        <row r="706">
          <cell r="A706" t="str">
            <v>6325-4000</v>
          </cell>
          <cell r="B706" t="str">
            <v xml:space="preserve">Repairs &amp; Maint. - Buildings                                </v>
          </cell>
          <cell r="C706" t="str">
            <v>Admin Other</v>
          </cell>
        </row>
        <row r="707">
          <cell r="A707" t="str">
            <v>6325-4200</v>
          </cell>
          <cell r="B707" t="str">
            <v xml:space="preserve">Repairs &amp; Maint. - Buildings                                </v>
          </cell>
          <cell r="C707" t="str">
            <v>Admin Other</v>
          </cell>
        </row>
        <row r="708">
          <cell r="A708" t="str">
            <v>6325-8000</v>
          </cell>
          <cell r="B708" t="str">
            <v xml:space="preserve">Repairs &amp; Maint. - Buildings                                </v>
          </cell>
          <cell r="C708" t="str">
            <v>Admin Other</v>
          </cell>
        </row>
        <row r="709">
          <cell r="A709" t="str">
            <v>6327-1000</v>
          </cell>
          <cell r="B709" t="str">
            <v xml:space="preserve">Staff Amenities                                             </v>
          </cell>
          <cell r="C709" t="str">
            <v>Admin Other</v>
          </cell>
        </row>
        <row r="710">
          <cell r="A710" t="str">
            <v>6327-2000</v>
          </cell>
          <cell r="B710" t="str">
            <v xml:space="preserve">Staff Amenities                                             </v>
          </cell>
          <cell r="C710" t="str">
            <v>Admin Other</v>
          </cell>
        </row>
        <row r="711">
          <cell r="A711" t="str">
            <v>6327-4000</v>
          </cell>
          <cell r="B711" t="str">
            <v xml:space="preserve">Staff Amenities                                             </v>
          </cell>
          <cell r="C711" t="str">
            <v>Admin Other</v>
          </cell>
        </row>
        <row r="712">
          <cell r="A712" t="str">
            <v>6327-4200</v>
          </cell>
          <cell r="B712" t="str">
            <v xml:space="preserve">Staff Amenities                                             </v>
          </cell>
          <cell r="C712" t="str">
            <v>Admin Other</v>
          </cell>
        </row>
        <row r="713">
          <cell r="A713" t="str">
            <v>6327-4500</v>
          </cell>
          <cell r="B713" t="str">
            <v xml:space="preserve">Staff Amenities                                             </v>
          </cell>
          <cell r="C713" t="str">
            <v>Admin Other</v>
          </cell>
        </row>
        <row r="714">
          <cell r="A714" t="str">
            <v>6327-6000</v>
          </cell>
          <cell r="B714" t="str">
            <v xml:space="preserve">Staff Amenities                                             </v>
          </cell>
          <cell r="C714" t="str">
            <v>Admin Other</v>
          </cell>
        </row>
        <row r="715">
          <cell r="A715" t="str">
            <v>6327-8000</v>
          </cell>
          <cell r="B715" t="str">
            <v xml:space="preserve">Staff Amenities                                             </v>
          </cell>
          <cell r="C715" t="str">
            <v>Admin Other</v>
          </cell>
        </row>
        <row r="716">
          <cell r="A716" t="str">
            <v>6328-4000</v>
          </cell>
          <cell r="B716" t="str">
            <v xml:space="preserve">Staff relocation                                            </v>
          </cell>
          <cell r="C716" t="str">
            <v>Admin Other</v>
          </cell>
        </row>
        <row r="717">
          <cell r="A717" t="str">
            <v>6330-1000</v>
          </cell>
          <cell r="B717" t="str">
            <v xml:space="preserve">Stationery                                                  </v>
          </cell>
          <cell r="C717" t="str">
            <v>Admin Other</v>
          </cell>
        </row>
        <row r="718">
          <cell r="A718" t="str">
            <v>6330-2000</v>
          </cell>
          <cell r="B718" t="str">
            <v xml:space="preserve">Stationery                                                  </v>
          </cell>
          <cell r="C718" t="str">
            <v>Admin Other</v>
          </cell>
        </row>
        <row r="719">
          <cell r="A719" t="str">
            <v>6330-4000</v>
          </cell>
          <cell r="B719" t="str">
            <v xml:space="preserve">Stationery                                                  </v>
          </cell>
          <cell r="C719" t="str">
            <v>Admin Other</v>
          </cell>
        </row>
        <row r="720">
          <cell r="A720" t="str">
            <v>6330-4200</v>
          </cell>
          <cell r="B720" t="str">
            <v xml:space="preserve">Stationery                                                  </v>
          </cell>
          <cell r="C720" t="str">
            <v>Admin Other</v>
          </cell>
        </row>
        <row r="721">
          <cell r="A721" t="str">
            <v>6330-4500</v>
          </cell>
          <cell r="B721" t="str">
            <v xml:space="preserve">Stationery                                                  </v>
          </cell>
          <cell r="C721" t="str">
            <v>Admin Other</v>
          </cell>
        </row>
        <row r="722">
          <cell r="A722" t="str">
            <v>6330-6000</v>
          </cell>
          <cell r="B722" t="str">
            <v xml:space="preserve">Stationery                                                  </v>
          </cell>
          <cell r="C722" t="str">
            <v>Admin Other</v>
          </cell>
        </row>
        <row r="723">
          <cell r="A723" t="str">
            <v>6330-8000</v>
          </cell>
          <cell r="B723" t="str">
            <v xml:space="preserve">Stationery                                                  </v>
          </cell>
          <cell r="C723" t="str">
            <v>Admin Other</v>
          </cell>
        </row>
        <row r="724">
          <cell r="A724" t="str">
            <v>6331-8000</v>
          </cell>
          <cell r="B724" t="str">
            <v xml:space="preserve">Stationery                                                  </v>
          </cell>
          <cell r="C724" t="str">
            <v>Admin Other</v>
          </cell>
        </row>
        <row r="725">
          <cell r="A725" t="str">
            <v>6340-1000</v>
          </cell>
          <cell r="B725" t="str">
            <v xml:space="preserve">Subscriptions                                               </v>
          </cell>
          <cell r="C725" t="str">
            <v>Admin Other</v>
          </cell>
        </row>
        <row r="726">
          <cell r="A726" t="str">
            <v>6340-2000</v>
          </cell>
          <cell r="B726" t="str">
            <v xml:space="preserve">Subscriptions                                               </v>
          </cell>
          <cell r="C726" t="str">
            <v>Admin Other</v>
          </cell>
        </row>
        <row r="727">
          <cell r="A727" t="str">
            <v>6340-4000</v>
          </cell>
          <cell r="B727" t="str">
            <v xml:space="preserve">Subscriptions                                               </v>
          </cell>
          <cell r="C727" t="str">
            <v>Admin Other</v>
          </cell>
        </row>
        <row r="728">
          <cell r="A728" t="str">
            <v>6340-4200</v>
          </cell>
          <cell r="B728" t="str">
            <v xml:space="preserve">Subscriptions                                               </v>
          </cell>
          <cell r="C728" t="str">
            <v>Admin Other</v>
          </cell>
        </row>
        <row r="729">
          <cell r="A729" t="str">
            <v>6340-6000</v>
          </cell>
          <cell r="B729" t="str">
            <v xml:space="preserve">Subscriptions                                               </v>
          </cell>
          <cell r="C729" t="str">
            <v>Admin Other</v>
          </cell>
        </row>
        <row r="730">
          <cell r="A730" t="str">
            <v>6340-8000</v>
          </cell>
          <cell r="B730" t="str">
            <v xml:space="preserve">Subscriptions                                               </v>
          </cell>
          <cell r="C730" t="str">
            <v>Admin Other</v>
          </cell>
        </row>
        <row r="731">
          <cell r="A731" t="str">
            <v>6400-4000</v>
          </cell>
          <cell r="B731" t="str">
            <v xml:space="preserve">Training - Accomodation                                     </v>
          </cell>
          <cell r="C731" t="str">
            <v>Admin Other</v>
          </cell>
        </row>
        <row r="732">
          <cell r="A732" t="str">
            <v>6400-4200</v>
          </cell>
          <cell r="B732" t="str">
            <v xml:space="preserve">Training - Accomodation                                     </v>
          </cell>
          <cell r="C732" t="str">
            <v>Admin Other</v>
          </cell>
        </row>
        <row r="733">
          <cell r="A733" t="str">
            <v>6410-4000</v>
          </cell>
          <cell r="B733" t="str">
            <v xml:space="preserve">Training - Books                                            </v>
          </cell>
          <cell r="C733" t="str">
            <v>Admin Other</v>
          </cell>
        </row>
        <row r="734">
          <cell r="A734" t="str">
            <v>6430-1000</v>
          </cell>
          <cell r="B734" t="str">
            <v xml:space="preserve">Training - Fees                                             </v>
          </cell>
          <cell r="C734" t="str">
            <v>Admin Other</v>
          </cell>
        </row>
        <row r="735">
          <cell r="A735" t="str">
            <v>6430-4000</v>
          </cell>
          <cell r="B735" t="str">
            <v xml:space="preserve">Training - Fees                                             </v>
          </cell>
          <cell r="C735" t="str">
            <v>Admin Other</v>
          </cell>
        </row>
        <row r="736">
          <cell r="A736" t="str">
            <v>6430-6000</v>
          </cell>
          <cell r="B736" t="str">
            <v xml:space="preserve">Training - Fees                                             </v>
          </cell>
          <cell r="C736" t="str">
            <v>Admin Other</v>
          </cell>
        </row>
        <row r="737">
          <cell r="A737" t="str">
            <v>6430-8000</v>
          </cell>
          <cell r="B737" t="str">
            <v xml:space="preserve">Training - Fees                                             </v>
          </cell>
          <cell r="C737" t="str">
            <v>Admin Other</v>
          </cell>
        </row>
        <row r="738">
          <cell r="A738" t="str">
            <v>6440-4000</v>
          </cell>
          <cell r="B738" t="str">
            <v xml:space="preserve">Training - Meals                                            </v>
          </cell>
          <cell r="C738" t="str">
            <v>Admin Other</v>
          </cell>
        </row>
        <row r="739">
          <cell r="A739" t="str">
            <v>6440-4200</v>
          </cell>
          <cell r="B739" t="str">
            <v xml:space="preserve">Training - Meals                                            </v>
          </cell>
          <cell r="C739" t="str">
            <v>Admin Other</v>
          </cell>
        </row>
        <row r="740">
          <cell r="A740" t="str">
            <v>6500-1000</v>
          </cell>
          <cell r="B740" t="str">
            <v xml:space="preserve">Bad Debts                                                   </v>
          </cell>
          <cell r="C740" t="str">
            <v>Sales Doubtful Debts</v>
          </cell>
        </row>
        <row r="741">
          <cell r="A741" t="str">
            <v>6500-2000</v>
          </cell>
          <cell r="B741" t="str">
            <v xml:space="preserve">Bad Debts                                                   </v>
          </cell>
          <cell r="C741" t="str">
            <v>Sales Doubtful Debts</v>
          </cell>
        </row>
        <row r="742">
          <cell r="A742" t="str">
            <v>6500-4000</v>
          </cell>
          <cell r="B742" t="str">
            <v xml:space="preserve">Bad Debts                                                   </v>
          </cell>
          <cell r="C742" t="str">
            <v>Sales Doubtful Debts</v>
          </cell>
        </row>
        <row r="743">
          <cell r="A743" t="str">
            <v>6500-4200</v>
          </cell>
          <cell r="B743" t="str">
            <v xml:space="preserve">Bad Debts                                                   </v>
          </cell>
          <cell r="C743" t="str">
            <v>Sales Doubtful Debts</v>
          </cell>
        </row>
        <row r="744">
          <cell r="A744" t="str">
            <v>6500-6000</v>
          </cell>
          <cell r="B744" t="str">
            <v xml:space="preserve">Bad Debts                                                   </v>
          </cell>
          <cell r="C744" t="str">
            <v>Sales Doubtful Debts</v>
          </cell>
        </row>
        <row r="745">
          <cell r="A745" t="str">
            <v>6510-1000</v>
          </cell>
          <cell r="B745" t="str">
            <v xml:space="preserve">Bad Debts - Recovered                                       </v>
          </cell>
          <cell r="C745" t="str">
            <v>Sales Doubtful Debts</v>
          </cell>
        </row>
        <row r="746">
          <cell r="A746" t="str">
            <v>6510-2000</v>
          </cell>
          <cell r="B746" t="str">
            <v xml:space="preserve">Bad Debts - Recovered                                       </v>
          </cell>
          <cell r="C746" t="str">
            <v>Sales Doubtful Debts</v>
          </cell>
        </row>
        <row r="747">
          <cell r="A747" t="str">
            <v>6510-6000</v>
          </cell>
          <cell r="B747" t="str">
            <v xml:space="preserve">Bad Debts - Recovered                                       </v>
          </cell>
          <cell r="C747" t="str">
            <v>Sales Doubtful Debts</v>
          </cell>
        </row>
        <row r="748">
          <cell r="A748" t="str">
            <v>6520-1000</v>
          </cell>
          <cell r="B748" t="str">
            <v xml:space="preserve">Bank Charges                                                </v>
          </cell>
          <cell r="C748" t="str">
            <v>Admin Other</v>
          </cell>
        </row>
        <row r="749">
          <cell r="A749" t="str">
            <v>6520-2000</v>
          </cell>
          <cell r="B749" t="str">
            <v xml:space="preserve">Bank Charges                                                </v>
          </cell>
          <cell r="C749" t="str">
            <v>Admin Other</v>
          </cell>
        </row>
        <row r="750">
          <cell r="A750" t="str">
            <v>6520-4000</v>
          </cell>
          <cell r="B750" t="str">
            <v xml:space="preserve">Bank Charges                                                </v>
          </cell>
          <cell r="C750" t="str">
            <v>Admin Other</v>
          </cell>
        </row>
        <row r="751">
          <cell r="A751" t="str">
            <v>6520-4200</v>
          </cell>
          <cell r="B751" t="str">
            <v xml:space="preserve">Bank Charges                                                </v>
          </cell>
          <cell r="C751" t="str">
            <v>Admin Other</v>
          </cell>
        </row>
        <row r="752">
          <cell r="A752" t="str">
            <v>6520-6000</v>
          </cell>
          <cell r="B752" t="str">
            <v xml:space="preserve">Bank Charges                                                </v>
          </cell>
          <cell r="C752" t="str">
            <v>Admin Other</v>
          </cell>
        </row>
        <row r="753">
          <cell r="A753" t="str">
            <v>6520-8000</v>
          </cell>
          <cell r="B753" t="str">
            <v xml:space="preserve">Bank Charges                                                </v>
          </cell>
          <cell r="C753" t="str">
            <v>Admin Other</v>
          </cell>
        </row>
        <row r="754">
          <cell r="A754" t="str">
            <v>6530-1000</v>
          </cell>
          <cell r="B754" t="str">
            <v xml:space="preserve">Debt Collection Costs                                       </v>
          </cell>
          <cell r="C754" t="str">
            <v>Admin Other</v>
          </cell>
        </row>
        <row r="755">
          <cell r="A755" t="str">
            <v>6530-2000</v>
          </cell>
          <cell r="B755" t="str">
            <v xml:space="preserve">Debt Collection Costs                                       </v>
          </cell>
          <cell r="C755" t="str">
            <v>Admin Other</v>
          </cell>
        </row>
        <row r="756">
          <cell r="A756" t="str">
            <v>6530-4000</v>
          </cell>
          <cell r="B756" t="str">
            <v xml:space="preserve">Debt Collection Costs                                       </v>
          </cell>
          <cell r="C756" t="str">
            <v>Admin Other</v>
          </cell>
        </row>
        <row r="757">
          <cell r="A757" t="str">
            <v>6530-4200</v>
          </cell>
          <cell r="B757" t="str">
            <v xml:space="preserve">Debt Collection Costs                                       </v>
          </cell>
          <cell r="C757" t="str">
            <v>Admin Other</v>
          </cell>
        </row>
        <row r="758">
          <cell r="A758" t="str">
            <v>6530-6000</v>
          </cell>
          <cell r="B758" t="str">
            <v xml:space="preserve">Debt Collection Costs                                       </v>
          </cell>
          <cell r="C758" t="str">
            <v>Admin Other</v>
          </cell>
        </row>
        <row r="759">
          <cell r="A759" t="str">
            <v>6530-8000</v>
          </cell>
          <cell r="B759" t="str">
            <v xml:space="preserve">Debt Collection Costs                                       </v>
          </cell>
          <cell r="C759" t="str">
            <v>Admin Other</v>
          </cell>
        </row>
        <row r="760">
          <cell r="A760" t="str">
            <v>6535-1000</v>
          </cell>
          <cell r="B760" t="str">
            <v xml:space="preserve">Discounts - Financial                                       </v>
          </cell>
          <cell r="C760" t="str">
            <v>Admin Other</v>
          </cell>
        </row>
        <row r="761">
          <cell r="A761" t="str">
            <v>6535-4000</v>
          </cell>
          <cell r="B761" t="str">
            <v xml:space="preserve">Discounts - Financial                                       </v>
          </cell>
          <cell r="C761" t="str">
            <v>Admin Other</v>
          </cell>
        </row>
        <row r="762">
          <cell r="A762" t="str">
            <v>6540-8000</v>
          </cell>
          <cell r="B762" t="str">
            <v xml:space="preserve">Doubtful Debts - Provided                                   </v>
          </cell>
          <cell r="C762" t="str">
            <v>Admin Other</v>
          </cell>
        </row>
        <row r="763">
          <cell r="A763" t="str">
            <v>6570-8000</v>
          </cell>
          <cell r="B763" t="str">
            <v xml:space="preserve">Gain/Loss - Fixed Assets Sold                               </v>
          </cell>
          <cell r="C763" t="str">
            <v>Non Operating Income</v>
          </cell>
        </row>
        <row r="764">
          <cell r="A764" t="str">
            <v>6580-8000</v>
          </cell>
          <cell r="B764" t="str">
            <v xml:space="preserve">Interest - Paid - Bank                                      </v>
          </cell>
          <cell r="C764" t="str">
            <v>Interest</v>
          </cell>
        </row>
        <row r="765">
          <cell r="A765" t="str">
            <v>6585-8000</v>
          </cell>
          <cell r="B765" t="str">
            <v xml:space="preserve">Interest - Paid - Other                                     </v>
          </cell>
          <cell r="C765" t="str">
            <v>Interest</v>
          </cell>
        </row>
        <row r="766">
          <cell r="A766" t="str">
            <v>6590-4200</v>
          </cell>
          <cell r="B766" t="str">
            <v xml:space="preserve">Interest - Received - Bank                                  </v>
          </cell>
          <cell r="C766" t="str">
            <v>Interest</v>
          </cell>
        </row>
        <row r="767">
          <cell r="A767" t="str">
            <v>6590-8000</v>
          </cell>
          <cell r="B767" t="str">
            <v xml:space="preserve">Interest - Received - Bank                                  </v>
          </cell>
          <cell r="C767" t="str">
            <v>Interest</v>
          </cell>
        </row>
        <row r="768">
          <cell r="A768" t="str">
            <v>6595-8000</v>
          </cell>
          <cell r="B768" t="str">
            <v xml:space="preserve">Interest - Received - Other                                 </v>
          </cell>
          <cell r="C768" t="str">
            <v>Interest</v>
          </cell>
        </row>
        <row r="769">
          <cell r="A769" t="str">
            <v>6597-8000</v>
          </cell>
          <cell r="B769" t="str">
            <v xml:space="preserve">Interest - Received - Inter Co                              </v>
          </cell>
          <cell r="C769" t="str">
            <v>Interest</v>
          </cell>
        </row>
        <row r="770">
          <cell r="A770" t="str">
            <v>6610-1000</v>
          </cell>
          <cell r="B770" t="str">
            <v xml:space="preserve">Admin. Charge ex Head Office                                </v>
          </cell>
        </row>
        <row r="771">
          <cell r="A771" t="str">
            <v>6610-8000</v>
          </cell>
          <cell r="B771" t="str">
            <v xml:space="preserve">Admin. Charge ex Head Office                                </v>
          </cell>
        </row>
        <row r="772">
          <cell r="A772" t="str">
            <v>6660-8000</v>
          </cell>
          <cell r="B772" t="str">
            <v xml:space="preserve">Admin. Charge ex Delta Doors                                </v>
          </cell>
          <cell r="C772" t="str">
            <v>Admin Labour</v>
          </cell>
        </row>
        <row r="773">
          <cell r="A773" t="str">
            <v>6670-8000</v>
          </cell>
          <cell r="B773" t="str">
            <v xml:space="preserve">Restructuring costs                                         </v>
          </cell>
        </row>
        <row r="774">
          <cell r="A774" t="str">
            <v>6760-4000</v>
          </cell>
          <cell r="B774" t="str">
            <v xml:space="preserve">Recovery from Branches/Divs.                                </v>
          </cell>
        </row>
        <row r="775">
          <cell r="A775" t="str">
            <v>6760-8000</v>
          </cell>
          <cell r="B775" t="str">
            <v xml:space="preserve">Recovery from Branches/Divs.                                </v>
          </cell>
        </row>
        <row r="776">
          <cell r="A776" t="str">
            <v>8000-1000</v>
          </cell>
          <cell r="B776" t="str">
            <v xml:space="preserve">Commission Received                                         </v>
          </cell>
          <cell r="C776" t="str">
            <v>Non Operating Income</v>
          </cell>
        </row>
        <row r="777">
          <cell r="A777" t="str">
            <v>8040-8000</v>
          </cell>
          <cell r="B777" t="str">
            <v xml:space="preserve">Dividends Received                                          </v>
          </cell>
          <cell r="C777" t="str">
            <v>Non Operating Income</v>
          </cell>
        </row>
        <row r="778">
          <cell r="A778" t="str">
            <v>8070-1000</v>
          </cell>
          <cell r="B778" t="str">
            <v xml:space="preserve">Sale of Scrap                                               </v>
          </cell>
          <cell r="C778" t="str">
            <v>Non Operating Income</v>
          </cell>
        </row>
        <row r="779">
          <cell r="A779" t="str">
            <v>8070-2000</v>
          </cell>
          <cell r="B779" t="str">
            <v xml:space="preserve">Sale of Scrap                                               </v>
          </cell>
          <cell r="C779" t="str">
            <v>Non Operating Income</v>
          </cell>
        </row>
        <row r="780">
          <cell r="A780" t="str">
            <v>8070-4000</v>
          </cell>
          <cell r="B780" t="str">
            <v xml:space="preserve">Sale of Scrap                                               </v>
          </cell>
          <cell r="C780" t="str">
            <v>Non Operating Income</v>
          </cell>
        </row>
        <row r="781">
          <cell r="A781" t="str">
            <v>8070-4200</v>
          </cell>
          <cell r="B781" t="str">
            <v xml:space="preserve">Sale of Scrap                                               </v>
          </cell>
          <cell r="C781" t="str">
            <v>Non Operating Income</v>
          </cell>
        </row>
        <row r="782">
          <cell r="A782" t="str">
            <v>8070-6000</v>
          </cell>
          <cell r="B782" t="str">
            <v xml:space="preserve">Sale of Scrap                                               </v>
          </cell>
          <cell r="C782" t="str">
            <v>Non Operating Income</v>
          </cell>
        </row>
        <row r="783">
          <cell r="A783" t="str">
            <v>9000-8000</v>
          </cell>
          <cell r="B783" t="str">
            <v xml:space="preserve">Income Tax Expense                                          </v>
          </cell>
          <cell r="C783" t="str">
            <v>Income Tax</v>
          </cell>
        </row>
        <row r="788">
          <cell r="A788" t="str">
            <v xml:space="preserve">1000                                         </v>
          </cell>
          <cell r="B788" t="str">
            <v xml:space="preserve">Petty Cash                                                  </v>
          </cell>
          <cell r="C788" t="str">
            <v>Cash</v>
          </cell>
        </row>
        <row r="789">
          <cell r="A789" t="str">
            <v xml:space="preserve">1020                                         </v>
          </cell>
          <cell r="B789" t="str">
            <v xml:space="preserve">Cash at Bank - C.B.A.                                       </v>
          </cell>
          <cell r="C789" t="str">
            <v>Cash</v>
          </cell>
        </row>
        <row r="790">
          <cell r="A790" t="str">
            <v xml:space="preserve">1025                                         </v>
          </cell>
          <cell r="B790" t="str">
            <v xml:space="preserve">Cash at Bank - A.N.Z.                                       </v>
          </cell>
          <cell r="C790" t="str">
            <v>Cash</v>
          </cell>
        </row>
        <row r="791">
          <cell r="A791" t="str">
            <v xml:space="preserve">1100                                         </v>
          </cell>
          <cell r="B791" t="str">
            <v xml:space="preserve">Accounts Receivable, Trade                                  </v>
          </cell>
          <cell r="C791" t="str">
            <v>Trade Debtors</v>
          </cell>
        </row>
        <row r="792">
          <cell r="A792" t="str">
            <v xml:space="preserve">1130                                         </v>
          </cell>
          <cell r="B792" t="str">
            <v xml:space="preserve">Accounts Receivable, Other                                  </v>
          </cell>
          <cell r="C792" t="str">
            <v>Trade Debtors</v>
          </cell>
        </row>
        <row r="793">
          <cell r="A793" t="str">
            <v xml:space="preserve">1190                                         </v>
          </cell>
          <cell r="B793" t="str">
            <v xml:space="preserve">Provision for Doubtful Debts                                </v>
          </cell>
          <cell r="C793" t="str">
            <v>Provision for Doubtful Debts</v>
          </cell>
        </row>
        <row r="794">
          <cell r="A794" t="str">
            <v xml:space="preserve">1400                                         </v>
          </cell>
          <cell r="B794" t="str">
            <v xml:space="preserve">Inventory - Raw Materials                                   </v>
          </cell>
          <cell r="C794" t="str">
            <v>Inventory</v>
          </cell>
        </row>
        <row r="795">
          <cell r="A795" t="str">
            <v xml:space="preserve">1401                                         </v>
          </cell>
          <cell r="B795" t="str">
            <v xml:space="preserve">Inventory - packaging                                       </v>
          </cell>
          <cell r="C795" t="str">
            <v>Inventory</v>
          </cell>
        </row>
        <row r="796">
          <cell r="A796" t="str">
            <v xml:space="preserve">1402                                         </v>
          </cell>
          <cell r="B796" t="str">
            <v xml:space="preserve">Inventory - clearing                                        </v>
          </cell>
          <cell r="C796" t="str">
            <v>Inventory</v>
          </cell>
        </row>
        <row r="797">
          <cell r="A797" t="str">
            <v xml:space="preserve">1405                                         </v>
          </cell>
          <cell r="B797" t="str">
            <v xml:space="preserve">Inventory - Shutters &amp; Grilles                              </v>
          </cell>
          <cell r="C797" t="str">
            <v>Inventory</v>
          </cell>
        </row>
        <row r="798">
          <cell r="A798" t="str">
            <v xml:space="preserve">1420                                         </v>
          </cell>
          <cell r="B798" t="str">
            <v xml:space="preserve">Inventory - Work in Progress                                </v>
          </cell>
          <cell r="C798" t="str">
            <v>Inventory</v>
          </cell>
        </row>
        <row r="799">
          <cell r="A799" t="str">
            <v xml:space="preserve">1425                                         </v>
          </cell>
          <cell r="B799" t="str">
            <v xml:space="preserve">Inventory - Work in Progress - Shutters &amp; Grilles           </v>
          </cell>
          <cell r="C799" t="str">
            <v>Inventory</v>
          </cell>
        </row>
        <row r="800">
          <cell r="A800" t="str">
            <v xml:space="preserve">1500                                         </v>
          </cell>
          <cell r="B800" t="str">
            <v xml:space="preserve">Prepayments                                                 </v>
          </cell>
          <cell r="C800" t="str">
            <v>Other current assets</v>
          </cell>
        </row>
        <row r="801">
          <cell r="A801" t="str">
            <v xml:space="preserve">1600                                         </v>
          </cell>
          <cell r="B801" t="str">
            <v xml:space="preserve">Refundable Deposits                                         </v>
          </cell>
          <cell r="C801" t="str">
            <v>Other current assets</v>
          </cell>
        </row>
        <row r="802">
          <cell r="A802" t="str">
            <v xml:space="preserve">1705                                         </v>
          </cell>
          <cell r="B802" t="str">
            <v xml:space="preserve">Loans - Mirage Industries P/L                               </v>
          </cell>
          <cell r="C802" t="str">
            <v>Other non current liability</v>
          </cell>
        </row>
        <row r="803">
          <cell r="A803" t="str">
            <v xml:space="preserve">1744                                         </v>
          </cell>
          <cell r="B803" t="str">
            <v xml:space="preserve">Loan - Bills ANZ                                            </v>
          </cell>
          <cell r="C803" t="str">
            <v>Other current assets</v>
          </cell>
        </row>
        <row r="804">
          <cell r="A804" t="str">
            <v xml:space="preserve">1746                                         </v>
          </cell>
          <cell r="B804" t="str">
            <v xml:space="preserve">Current A/c - Delta Doors                                   </v>
          </cell>
          <cell r="C804" t="str">
            <v>Other non current liability</v>
          </cell>
        </row>
        <row r="805">
          <cell r="A805" t="str">
            <v xml:space="preserve">1770                                         </v>
          </cell>
          <cell r="B805" t="str">
            <v xml:space="preserve">inter branch - Sunshine Coast Door Services                 </v>
          </cell>
          <cell r="C805" t="str">
            <v>Other non current liability</v>
          </cell>
        </row>
        <row r="806">
          <cell r="A806" t="str">
            <v xml:space="preserve">1774                                         </v>
          </cell>
          <cell r="B806" t="str">
            <v xml:space="preserve">Loan - steel line                                           </v>
          </cell>
          <cell r="C806" t="str">
            <v>Other non current liability</v>
          </cell>
        </row>
        <row r="807">
          <cell r="A807" t="str">
            <v xml:space="preserve">1775                                         </v>
          </cell>
          <cell r="B807" t="str">
            <v xml:space="preserve">inter company - steel line                                  </v>
          </cell>
          <cell r="C807" t="str">
            <v>InterCompany Receivable</v>
          </cell>
        </row>
        <row r="808">
          <cell r="A808" t="str">
            <v xml:space="preserve">1780                                         </v>
          </cell>
          <cell r="B808" t="str">
            <v xml:space="preserve">inter company - accent doors                                </v>
          </cell>
          <cell r="C808" t="str">
            <v>InterCompany Receivable</v>
          </cell>
        </row>
        <row r="809">
          <cell r="A809" t="str">
            <v xml:space="preserve">1785                                         </v>
          </cell>
          <cell r="B809" t="str">
            <v xml:space="preserve">restructuring costs                                         </v>
          </cell>
          <cell r="C809" t="str">
            <v>Other current assets</v>
          </cell>
        </row>
        <row r="810">
          <cell r="A810" t="str">
            <v xml:space="preserve">1810                                         </v>
          </cell>
          <cell r="B810" t="str">
            <v xml:space="preserve">Shareholder - C.Doughty                                     </v>
          </cell>
          <cell r="C810" t="str">
            <v>Loan - Asset</v>
          </cell>
        </row>
        <row r="811">
          <cell r="A811" t="str">
            <v xml:space="preserve">1815                                         </v>
          </cell>
          <cell r="B811" t="str">
            <v xml:space="preserve">Loan - MCK Family Trust                                     </v>
          </cell>
          <cell r="C811" t="str">
            <v>Loan - Asset</v>
          </cell>
        </row>
        <row r="812">
          <cell r="A812" t="str">
            <v xml:space="preserve">1820                                         </v>
          </cell>
          <cell r="B812" t="str">
            <v xml:space="preserve">Shareholder - G.Doughty                                     </v>
          </cell>
          <cell r="C812" t="str">
            <v>Loan - Asset</v>
          </cell>
        </row>
        <row r="813">
          <cell r="A813" t="str">
            <v xml:space="preserve">1821                                         </v>
          </cell>
          <cell r="B813" t="str">
            <v xml:space="preserve">G.Doughty loans                                             </v>
          </cell>
          <cell r="C813" t="str">
            <v>Loan - Asset</v>
          </cell>
        </row>
        <row r="814">
          <cell r="A814" t="str">
            <v xml:space="preserve">1825                                         </v>
          </cell>
          <cell r="B814" t="str">
            <v xml:space="preserve">Loan - Go Fast Family Trust                                 </v>
          </cell>
          <cell r="C814" t="str">
            <v>Loan - Asset</v>
          </cell>
        </row>
        <row r="815">
          <cell r="A815" t="str">
            <v xml:space="preserve">1900                                         </v>
          </cell>
          <cell r="B815" t="str">
            <v xml:space="preserve">Land - Walker Street                                        </v>
          </cell>
          <cell r="C815" t="str">
            <v>FA  - Land &amp; Building</v>
          </cell>
        </row>
        <row r="816">
          <cell r="A816" t="str">
            <v xml:space="preserve">1910                                         </v>
          </cell>
          <cell r="B816" t="str">
            <v xml:space="preserve">Buildings                                                   </v>
          </cell>
          <cell r="C816" t="str">
            <v>FA  - Land &amp; Building</v>
          </cell>
        </row>
        <row r="817">
          <cell r="A817" t="str">
            <v xml:space="preserve">1920                                         </v>
          </cell>
          <cell r="B817" t="str">
            <v xml:space="preserve">Plant &amp; Equipment                                           </v>
          </cell>
          <cell r="C817" t="str">
            <v>FA  - Plant &amp; Equip</v>
          </cell>
        </row>
        <row r="818">
          <cell r="A818" t="str">
            <v xml:space="preserve">1940                                         </v>
          </cell>
          <cell r="B818" t="str">
            <v xml:space="preserve">Dies, Jigs, Tools                                           </v>
          </cell>
          <cell r="C818" t="str">
            <v>FA  - Plant &amp; Equip</v>
          </cell>
        </row>
        <row r="819">
          <cell r="A819" t="str">
            <v xml:space="preserve">1950                                         </v>
          </cell>
          <cell r="B819" t="str">
            <v xml:space="preserve">Computer Equipment                                          </v>
          </cell>
          <cell r="C819" t="str">
            <v>FA  - Computer</v>
          </cell>
        </row>
        <row r="820">
          <cell r="A820" t="str">
            <v xml:space="preserve">1960                                         </v>
          </cell>
          <cell r="B820" t="str">
            <v xml:space="preserve">Furniture &amp; Equipment                                       </v>
          </cell>
          <cell r="C820" t="str">
            <v>FA - Furn &amp; Fitts</v>
          </cell>
        </row>
        <row r="821">
          <cell r="A821" t="str">
            <v xml:space="preserve">1980                                         </v>
          </cell>
          <cell r="B821" t="str">
            <v xml:space="preserve">Motor Vehicles                                              </v>
          </cell>
          <cell r="C821" t="str">
            <v>FA  - Motor Vehicle</v>
          </cell>
        </row>
        <row r="822">
          <cell r="A822" t="str">
            <v xml:space="preserve">2010                                         </v>
          </cell>
          <cell r="B822" t="str">
            <v xml:space="preserve">Acc. Depr. - Buildings                                      </v>
          </cell>
          <cell r="C822" t="str">
            <v>FA  - Land &amp; Building</v>
          </cell>
        </row>
        <row r="823">
          <cell r="A823" t="str">
            <v xml:space="preserve">2020                                         </v>
          </cell>
          <cell r="B823" t="str">
            <v xml:space="preserve">Acc. Depr. - Plant - Owned                                  </v>
          </cell>
          <cell r="C823" t="str">
            <v>FA  - Plant &amp; Equip</v>
          </cell>
        </row>
        <row r="824">
          <cell r="A824" t="str">
            <v xml:space="preserve">2025                                         </v>
          </cell>
          <cell r="B824" t="str">
            <v xml:space="preserve">Acc. Depr. - Plant - Dies                                   </v>
          </cell>
          <cell r="C824" t="str">
            <v>FA  - Plant &amp; Equip</v>
          </cell>
        </row>
        <row r="825">
          <cell r="A825" t="str">
            <v xml:space="preserve">2050                                         </v>
          </cell>
          <cell r="B825" t="str">
            <v xml:space="preserve">Acc.Depr. - Computer Equipment                              </v>
          </cell>
          <cell r="C825" t="str">
            <v>FA  - Computer</v>
          </cell>
        </row>
        <row r="826">
          <cell r="A826" t="str">
            <v xml:space="preserve">2060                                         </v>
          </cell>
          <cell r="B826" t="str">
            <v xml:space="preserve">Acc. Depr. - F &amp; E - Owned                                  </v>
          </cell>
          <cell r="C826" t="str">
            <v>FA - Furn &amp; Fitts</v>
          </cell>
        </row>
        <row r="827">
          <cell r="A827" t="str">
            <v xml:space="preserve">2080                                         </v>
          </cell>
          <cell r="B827" t="str">
            <v xml:space="preserve">Acc. Depr. - M.V. - Owned                                   </v>
          </cell>
          <cell r="C827" t="str">
            <v>FA  - Motor Vehicle</v>
          </cell>
        </row>
        <row r="828">
          <cell r="A828" t="str">
            <v xml:space="preserve">2110                                         </v>
          </cell>
          <cell r="B828" t="str">
            <v xml:space="preserve">Shares - Avatar Industries Ltd                              </v>
          </cell>
          <cell r="C828" t="str">
            <v>Investments</v>
          </cell>
        </row>
        <row r="829">
          <cell r="A829" t="str">
            <v xml:space="preserve">2140                                         </v>
          </cell>
          <cell r="B829" t="str">
            <v xml:space="preserve">Philippines Investment                                      </v>
          </cell>
          <cell r="C829" t="str">
            <v>Investments</v>
          </cell>
        </row>
        <row r="830">
          <cell r="A830" t="str">
            <v xml:space="preserve">2145                                         </v>
          </cell>
          <cell r="B830" t="str">
            <v xml:space="preserve">Goodwill - S.C.D.S                                          </v>
          </cell>
          <cell r="C830" t="str">
            <v>Intangible asset</v>
          </cell>
        </row>
        <row r="831">
          <cell r="A831" t="str">
            <v xml:space="preserve">2150                                         </v>
          </cell>
          <cell r="B831" t="str">
            <v xml:space="preserve">Goodwill                                                    </v>
          </cell>
          <cell r="C831" t="str">
            <v>Intangible asset</v>
          </cell>
        </row>
        <row r="832">
          <cell r="A832" t="str">
            <v xml:space="preserve">2155                                         </v>
          </cell>
          <cell r="B832" t="str">
            <v xml:space="preserve">Amortised Goodwill                                          </v>
          </cell>
          <cell r="C832" t="str">
            <v>Intangible asset</v>
          </cell>
        </row>
        <row r="833">
          <cell r="A833" t="str">
            <v xml:space="preserve">2170                                         </v>
          </cell>
          <cell r="B833" t="str">
            <v xml:space="preserve">Future Income Tax Benefits                                  </v>
          </cell>
          <cell r="C833" t="str">
            <v>Other current assets</v>
          </cell>
        </row>
        <row r="834">
          <cell r="A834" t="str">
            <v xml:space="preserve">2200                                         </v>
          </cell>
          <cell r="B834" t="str">
            <v xml:space="preserve">Accounts Payable, Trade                                     </v>
          </cell>
          <cell r="C834" t="str">
            <v>Trade creditors</v>
          </cell>
        </row>
        <row r="835">
          <cell r="A835" t="str">
            <v xml:space="preserve">2300                                         </v>
          </cell>
          <cell r="B835" t="str">
            <v xml:space="preserve">Accrued Liabilities                                         </v>
          </cell>
          <cell r="C835" t="str">
            <v>Accruals Account</v>
          </cell>
        </row>
        <row r="836">
          <cell r="A836" t="str">
            <v xml:space="preserve">2450                                         </v>
          </cell>
          <cell r="B836" t="str">
            <v xml:space="preserve">Hire Purchase  - Current                                    </v>
          </cell>
          <cell r="C836" t="str">
            <v>Lease liability</v>
          </cell>
        </row>
        <row r="837">
          <cell r="A837" t="str">
            <v xml:space="preserve">2620                                         </v>
          </cell>
          <cell r="B837" t="str">
            <v xml:space="preserve">Provision for Income Tax                                    </v>
          </cell>
          <cell r="C837" t="str">
            <v>Tax Payable</v>
          </cell>
        </row>
        <row r="838">
          <cell r="A838" t="str">
            <v xml:space="preserve">2640                                         </v>
          </cell>
          <cell r="B838" t="str">
            <v xml:space="preserve">Provision for Annual Leave                                  </v>
          </cell>
          <cell r="C838" t="str">
            <v>Leave Provision</v>
          </cell>
        </row>
        <row r="839">
          <cell r="A839" t="str">
            <v xml:space="preserve">2660                                         </v>
          </cell>
          <cell r="B839" t="str">
            <v xml:space="preserve">Provision for L.S.L. - Current                              </v>
          </cell>
          <cell r="C839" t="str">
            <v>Leave Provision</v>
          </cell>
        </row>
        <row r="840">
          <cell r="A840" t="str">
            <v xml:space="preserve">2800                                         </v>
          </cell>
          <cell r="B840" t="str">
            <v xml:space="preserve">Payroll Clearing                                            </v>
          </cell>
          <cell r="C840" t="str">
            <v>Other current liability</v>
          </cell>
        </row>
        <row r="841">
          <cell r="A841" t="str">
            <v xml:space="preserve">2810                                         </v>
          </cell>
          <cell r="B841" t="str">
            <v xml:space="preserve">Group Tax Clearing                                          </v>
          </cell>
          <cell r="C841" t="str">
            <v>Other current liability</v>
          </cell>
        </row>
        <row r="842">
          <cell r="A842" t="str">
            <v xml:space="preserve">2820                                         </v>
          </cell>
          <cell r="B842" t="str">
            <v xml:space="preserve">Super. - Employee Contribs.                                 </v>
          </cell>
          <cell r="C842" t="str">
            <v>Other current liability</v>
          </cell>
        </row>
        <row r="843">
          <cell r="A843" t="str">
            <v xml:space="preserve">2830                                         </v>
          </cell>
          <cell r="B843" t="str">
            <v xml:space="preserve">Super. - Contribs Comm Life                                 </v>
          </cell>
          <cell r="C843" t="str">
            <v>Other current liability</v>
          </cell>
        </row>
        <row r="844">
          <cell r="A844" t="str">
            <v xml:space="preserve">2831                                         </v>
          </cell>
          <cell r="B844" t="str">
            <v xml:space="preserve">Super. - Contribs C + BUS                                   </v>
          </cell>
          <cell r="C844" t="str">
            <v>Other current liability</v>
          </cell>
        </row>
        <row r="845">
          <cell r="A845" t="str">
            <v xml:space="preserve">2833                                         </v>
          </cell>
          <cell r="B845" t="str">
            <v xml:space="preserve">Super. - Contribs BUS Q                                     </v>
          </cell>
          <cell r="C845" t="str">
            <v>Other current liability</v>
          </cell>
        </row>
        <row r="846">
          <cell r="A846" t="str">
            <v xml:space="preserve">2834                                         </v>
          </cell>
          <cell r="B846" t="str">
            <v xml:space="preserve">Super. - Contribs Perp Trustee                              </v>
          </cell>
          <cell r="C846" t="str">
            <v>Other current liability</v>
          </cell>
        </row>
        <row r="847">
          <cell r="A847" t="str">
            <v xml:space="preserve">2835                                         </v>
          </cell>
          <cell r="B847" t="str">
            <v xml:space="preserve">Super. - Other Personal Funds                               </v>
          </cell>
          <cell r="C847" t="str">
            <v>Other current liability</v>
          </cell>
        </row>
        <row r="848">
          <cell r="A848" t="str">
            <v xml:space="preserve">2836                                         </v>
          </cell>
          <cell r="B848" t="str">
            <v xml:space="preserve">Super. - ARF                                                </v>
          </cell>
          <cell r="C848" t="str">
            <v>Other current liability</v>
          </cell>
        </row>
        <row r="849">
          <cell r="A849" t="str">
            <v xml:space="preserve">2850                                         </v>
          </cell>
          <cell r="B849" t="str">
            <v xml:space="preserve">Union Dues Clearing                                         </v>
          </cell>
          <cell r="C849" t="str">
            <v>Other current liability</v>
          </cell>
        </row>
        <row r="850">
          <cell r="A850" t="str">
            <v xml:space="preserve">2855                                         </v>
          </cell>
          <cell r="B850" t="str">
            <v xml:space="preserve">Child Support Clearing                                      </v>
          </cell>
          <cell r="C850" t="str">
            <v>Other current liability</v>
          </cell>
        </row>
        <row r="851">
          <cell r="A851" t="str">
            <v xml:space="preserve">2860                                         </v>
          </cell>
          <cell r="B851" t="str">
            <v xml:space="preserve">GST - Paid on Purchases                                     </v>
          </cell>
          <cell r="C851" t="str">
            <v>Tax Payable</v>
          </cell>
        </row>
        <row r="852">
          <cell r="A852" t="str">
            <v xml:space="preserve">2861                                         </v>
          </cell>
          <cell r="B852" t="str">
            <v xml:space="preserve">GST - adjustments                                           </v>
          </cell>
          <cell r="C852" t="str">
            <v>Tax Payable</v>
          </cell>
        </row>
        <row r="853">
          <cell r="A853" t="str">
            <v xml:space="preserve">2865                                         </v>
          </cell>
          <cell r="B853" t="str">
            <v xml:space="preserve">GST - Collected on Sales                                    </v>
          </cell>
          <cell r="C853" t="str">
            <v>Tax Payable</v>
          </cell>
        </row>
        <row r="854">
          <cell r="A854" t="str">
            <v xml:space="preserve">2880                                         </v>
          </cell>
          <cell r="B854" t="str">
            <v xml:space="preserve">Workers' Comp. Wages Clearing                               </v>
          </cell>
          <cell r="C854" t="str">
            <v>Other current liability</v>
          </cell>
        </row>
        <row r="855">
          <cell r="A855" t="str">
            <v xml:space="preserve">2900                                         </v>
          </cell>
          <cell r="B855" t="str">
            <v xml:space="preserve">Employee clearing                                           </v>
          </cell>
          <cell r="C855" t="str">
            <v>Other current liability</v>
          </cell>
        </row>
        <row r="856">
          <cell r="A856" t="str">
            <v xml:space="preserve">2910                                         </v>
          </cell>
          <cell r="B856" t="str">
            <v xml:space="preserve">Mirage 7 Clearing Account                                   </v>
          </cell>
          <cell r="C856" t="str">
            <v>Other current liability</v>
          </cell>
        </row>
        <row r="857">
          <cell r="A857" t="str">
            <v xml:space="preserve">2915                                         </v>
          </cell>
          <cell r="B857" t="str">
            <v xml:space="preserve">Withholding Tax                                             </v>
          </cell>
          <cell r="C857" t="str">
            <v>Tax Payable</v>
          </cell>
        </row>
        <row r="858">
          <cell r="A858" t="str">
            <v xml:space="preserve">2920                                         </v>
          </cell>
          <cell r="B858" t="str">
            <v xml:space="preserve">Fringe Benefits Tax Clearing                                </v>
          </cell>
          <cell r="C858" t="str">
            <v>Other current liability</v>
          </cell>
        </row>
        <row r="859">
          <cell r="A859" t="str">
            <v xml:space="preserve">2925                                         </v>
          </cell>
          <cell r="B859" t="str">
            <v xml:space="preserve">Social Club Deductions Clearing                             </v>
          </cell>
          <cell r="C859" t="str">
            <v>Other current liability</v>
          </cell>
        </row>
        <row r="860">
          <cell r="A860" t="str">
            <v xml:space="preserve">2930                                         </v>
          </cell>
          <cell r="B860" t="str">
            <v xml:space="preserve">Rates &amp; Taxes Clearing                                      </v>
          </cell>
          <cell r="C860" t="str">
            <v>Other current liability</v>
          </cell>
        </row>
        <row r="861">
          <cell r="A861" t="str">
            <v xml:space="preserve">2945                                         </v>
          </cell>
          <cell r="B861" t="str">
            <v xml:space="preserve">Insurances - General Clearing                               </v>
          </cell>
          <cell r="C861" t="str">
            <v>Other current liability</v>
          </cell>
        </row>
        <row r="862">
          <cell r="A862" t="str">
            <v xml:space="preserve">2948                                         </v>
          </cell>
          <cell r="B862" t="str">
            <v xml:space="preserve">W/Comp. Insurances Clearing                                 </v>
          </cell>
          <cell r="C862" t="str">
            <v>Other current liability</v>
          </cell>
        </row>
        <row r="863">
          <cell r="A863" t="str">
            <v xml:space="preserve">2970                                         </v>
          </cell>
          <cell r="B863" t="str">
            <v xml:space="preserve">H.P. Payments Clearing                                      </v>
          </cell>
          <cell r="C863" t="str">
            <v>Other current liability</v>
          </cell>
        </row>
        <row r="864">
          <cell r="A864" t="str">
            <v xml:space="preserve">2980                                         </v>
          </cell>
          <cell r="B864" t="str">
            <v xml:space="preserve">Fixed Assets Clearing                                       </v>
          </cell>
          <cell r="C864" t="str">
            <v>Other current liability</v>
          </cell>
        </row>
        <row r="865">
          <cell r="A865" t="str">
            <v xml:space="preserve">2990                                         </v>
          </cell>
          <cell r="B865" t="str">
            <v xml:space="preserve">Suspense                                                    </v>
          </cell>
          <cell r="C865" t="str">
            <v>Other current liability</v>
          </cell>
        </row>
        <row r="866">
          <cell r="A866" t="str">
            <v xml:space="preserve">2993                                         </v>
          </cell>
          <cell r="B866" t="str">
            <v xml:space="preserve">Diners Club Clearing                                        </v>
          </cell>
          <cell r="C866" t="str">
            <v>Other current liability</v>
          </cell>
        </row>
        <row r="867">
          <cell r="A867" t="str">
            <v xml:space="preserve">3050                                         </v>
          </cell>
          <cell r="B867" t="str">
            <v xml:space="preserve">Hire Purchase - Deferred                                    </v>
          </cell>
          <cell r="C867" t="str">
            <v>Lease liability - non current</v>
          </cell>
        </row>
        <row r="868">
          <cell r="A868" t="str">
            <v xml:space="preserve">3120                                         </v>
          </cell>
          <cell r="B868" t="str">
            <v xml:space="preserve">term loan deferred - SCDS                                   </v>
          </cell>
          <cell r="C868" t="str">
            <v>Loan Liability - non current</v>
          </cell>
        </row>
        <row r="869">
          <cell r="A869" t="str">
            <v xml:space="preserve">3150                                         </v>
          </cell>
          <cell r="B869" t="str">
            <v xml:space="preserve">Loan - Mirage Plan Limited                                  </v>
          </cell>
          <cell r="C869" t="str">
            <v>Loan Liability - non current</v>
          </cell>
        </row>
        <row r="870">
          <cell r="A870" t="str">
            <v xml:space="preserve">3360                                         </v>
          </cell>
          <cell r="B870" t="str">
            <v xml:space="preserve">Prov. for L.S.L. - Deferred                                 </v>
          </cell>
          <cell r="C870" t="str">
            <v>Leave Provision - non current</v>
          </cell>
        </row>
        <row r="871">
          <cell r="A871" t="str">
            <v xml:space="preserve">3500                                         </v>
          </cell>
          <cell r="B871" t="str">
            <v xml:space="preserve">Paid Up Capital - Ord. Shares                               </v>
          </cell>
          <cell r="C871" t="str">
            <v>Share Capital</v>
          </cell>
        </row>
        <row r="872">
          <cell r="A872" t="str">
            <v xml:space="preserve">3600                                         </v>
          </cell>
          <cell r="B872" t="str">
            <v>Retained Earnings</v>
          </cell>
          <cell r="C872" t="str">
            <v>Prior Year Earnings</v>
          </cell>
        </row>
        <row r="873">
          <cell r="A873" t="str">
            <v xml:space="preserve">9995                                         </v>
          </cell>
          <cell r="B873" t="str">
            <v xml:space="preserve">INVENTORY CONTROL -AP CLEARING                              </v>
          </cell>
          <cell r="C873" t="str">
            <v>Other current liability</v>
          </cell>
        </row>
      </sheetData>
      <sheetData sheetId="88" refreshError="1"/>
      <sheetData sheetId="89" refreshError="1"/>
      <sheetData sheetId="90" refreshError="1">
        <row r="10">
          <cell r="A10" t="str">
            <v>Sales</v>
          </cell>
          <cell r="B10" t="str">
            <v>Sales</v>
          </cell>
          <cell r="C10">
            <v>1958794.17</v>
          </cell>
          <cell r="D10">
            <v>2353990.0600000005</v>
          </cell>
          <cell r="E10">
            <v>1985735.67</v>
          </cell>
          <cell r="F10">
            <v>2678019.8603527686</v>
          </cell>
          <cell r="G10">
            <v>2768830.6852300414</v>
          </cell>
          <cell r="H10">
            <v>2070567.4651187018</v>
          </cell>
          <cell r="I10">
            <v>1008169.3092702926</v>
          </cell>
          <cell r="J10">
            <v>1963268.0053298692</v>
          </cell>
          <cell r="K10">
            <v>2627500.3434618004</v>
          </cell>
          <cell r="L10">
            <v>2248963.7250212971</v>
          </cell>
          <cell r="M10">
            <v>2681490.7384951455</v>
          </cell>
          <cell r="N10">
            <v>2530441.8643129217</v>
          </cell>
          <cell r="O10">
            <v>26875771.896592833</v>
          </cell>
          <cell r="R10">
            <v>1958794.17</v>
          </cell>
          <cell r="S10">
            <v>4312784.2300000004</v>
          </cell>
          <cell r="T10">
            <v>6298519.9000000004</v>
          </cell>
          <cell r="U10">
            <v>8976539.760352768</v>
          </cell>
          <cell r="V10">
            <v>11745370.445582809</v>
          </cell>
          <cell r="W10">
            <v>13815937.910701511</v>
          </cell>
          <cell r="X10">
            <v>14824107.219971804</v>
          </cell>
          <cell r="Y10">
            <v>16787375.225301672</v>
          </cell>
          <cell r="Z10">
            <v>19414875.568763472</v>
          </cell>
          <cell r="AA10">
            <v>21663839.293784767</v>
          </cell>
          <cell r="AB10">
            <v>24345330.032279912</v>
          </cell>
          <cell r="AC10">
            <v>26875771.896592833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660470.04999999993</v>
          </cell>
          <cell r="D11">
            <v>995243.90999999992</v>
          </cell>
          <cell r="E11">
            <v>689656.67999999993</v>
          </cell>
          <cell r="F11">
            <v>981308.92205633665</v>
          </cell>
          <cell r="G11">
            <v>1013122.5746819079</v>
          </cell>
          <cell r="H11">
            <v>768233.79133677029</v>
          </cell>
          <cell r="I11">
            <v>382125.26029065414</v>
          </cell>
          <cell r="J11">
            <v>734906.16843545774</v>
          </cell>
          <cell r="K11">
            <v>938619.47982394416</v>
          </cell>
          <cell r="L11">
            <v>820461.3486125702</v>
          </cell>
          <cell r="M11">
            <v>959315.75428933639</v>
          </cell>
          <cell r="N11">
            <v>922456.13844043703</v>
          </cell>
          <cell r="O11">
            <v>9865920.0779674146</v>
          </cell>
          <cell r="P11">
            <v>0.36709345934053578</v>
          </cell>
          <cell r="R11">
            <v>660470.04999999993</v>
          </cell>
          <cell r="S11">
            <v>1655713.96</v>
          </cell>
          <cell r="T11">
            <v>2345370.6399999997</v>
          </cell>
          <cell r="U11">
            <v>3326679.5620563366</v>
          </cell>
          <cell r="V11">
            <v>4339802.1367382444</v>
          </cell>
          <cell r="W11">
            <v>5108035.9280750146</v>
          </cell>
          <cell r="X11">
            <v>5490161.188365669</v>
          </cell>
          <cell r="Y11">
            <v>6225067.3568011271</v>
          </cell>
          <cell r="Z11">
            <v>7163686.8366250712</v>
          </cell>
          <cell r="AA11">
            <v>7984148.1852376414</v>
          </cell>
          <cell r="AB11">
            <v>8943463.939526977</v>
          </cell>
          <cell r="AC11">
            <v>9865920.0779674146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1298324.1200000001</v>
          </cell>
          <cell r="D13">
            <v>1358746.1500000006</v>
          </cell>
          <cell r="E13">
            <v>1296078.99</v>
          </cell>
          <cell r="F13">
            <v>1696710.9382964319</v>
          </cell>
          <cell r="G13">
            <v>1755708.1105481335</v>
          </cell>
          <cell r="H13">
            <v>1302333.6737819314</v>
          </cell>
          <cell r="I13">
            <v>626044.04897963849</v>
          </cell>
          <cell r="J13">
            <v>1228361.8368944116</v>
          </cell>
          <cell r="K13">
            <v>1688880.8636378562</v>
          </cell>
          <cell r="L13">
            <v>1428502.3764087269</v>
          </cell>
          <cell r="M13">
            <v>1722174.984205809</v>
          </cell>
          <cell r="N13">
            <v>1607985.7258724845</v>
          </cell>
          <cell r="O13">
            <v>17009851.81862542</v>
          </cell>
          <cell r="P13">
            <v>0.63290654065946428</v>
          </cell>
          <cell r="R13">
            <v>1298324.1200000001</v>
          </cell>
          <cell r="S13">
            <v>2657070.2700000005</v>
          </cell>
          <cell r="T13">
            <v>3953149.2600000007</v>
          </cell>
          <cell r="U13">
            <v>5649860.1982964315</v>
          </cell>
          <cell r="V13">
            <v>7405568.3088445645</v>
          </cell>
          <cell r="W13">
            <v>8707901.9826264977</v>
          </cell>
          <cell r="X13">
            <v>9333946.031606134</v>
          </cell>
          <cell r="Y13">
            <v>10562307.868500546</v>
          </cell>
          <cell r="Z13">
            <v>12251188.732138401</v>
          </cell>
          <cell r="AA13">
            <v>13679691.108547125</v>
          </cell>
          <cell r="AB13">
            <v>15401866.092752935</v>
          </cell>
          <cell r="AC13">
            <v>17009851.81862542</v>
          </cell>
        </row>
        <row r="14">
          <cell r="C14">
            <v>0.66281804381723275</v>
          </cell>
          <cell r="D14">
            <v>0.57720980775934128</v>
          </cell>
          <cell r="E14">
            <v>0.65269462072965634</v>
          </cell>
          <cell r="F14">
            <v>0.63356921411065581</v>
          </cell>
          <cell r="G14">
            <v>0.63409731765605049</v>
          </cell>
          <cell r="H14">
            <v>0.62897427672431383</v>
          </cell>
          <cell r="I14">
            <v>0.62097114365915951</v>
          </cell>
          <cell r="J14">
            <v>0.62567200889520003</v>
          </cell>
          <cell r="K14">
            <v>0.6427709392466574</v>
          </cell>
          <cell r="L14">
            <v>0.635182488946192</v>
          </cell>
          <cell r="M14">
            <v>0.64224535982260922</v>
          </cell>
          <cell r="N14">
            <v>0.63545649815159566</v>
          </cell>
          <cell r="O14">
            <v>0.63290654065946428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514108.99999999994</v>
          </cell>
          <cell r="D16">
            <v>403843.73</v>
          </cell>
          <cell r="E16">
            <v>415379.9</v>
          </cell>
          <cell r="F16">
            <v>416729.05839664739</v>
          </cell>
          <cell r="G16">
            <v>419338.86032125284</v>
          </cell>
          <cell r="H16">
            <v>362014.10700393753</v>
          </cell>
          <cell r="I16">
            <v>183554.86180909304</v>
          </cell>
          <cell r="J16">
            <v>379828.49847890605</v>
          </cell>
          <cell r="K16">
            <v>403559.67729027208</v>
          </cell>
          <cell r="L16">
            <v>386662.98607448069</v>
          </cell>
          <cell r="M16">
            <v>406917.37635122024</v>
          </cell>
          <cell r="N16">
            <v>397262.37708605081</v>
          </cell>
          <cell r="O16">
            <v>4689200.4328118609</v>
          </cell>
          <cell r="P16">
            <v>0.17447686529168424</v>
          </cell>
          <cell r="R16">
            <v>514108.99999999994</v>
          </cell>
          <cell r="S16">
            <v>917952.73</v>
          </cell>
          <cell r="T16">
            <v>1333332.6299999999</v>
          </cell>
          <cell r="U16">
            <v>1750061.6883966473</v>
          </cell>
          <cell r="V16">
            <v>2169400.5487179002</v>
          </cell>
          <cell r="W16">
            <v>2531414.6557218377</v>
          </cell>
          <cell r="X16">
            <v>2714969.5175309307</v>
          </cell>
          <cell r="Y16">
            <v>3094798.0160098369</v>
          </cell>
          <cell r="Z16">
            <v>3498357.6933001089</v>
          </cell>
          <cell r="AA16">
            <v>3885020.6793745896</v>
          </cell>
          <cell r="AB16">
            <v>4291938.0557258101</v>
          </cell>
          <cell r="AC16">
            <v>4689200.4328118609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52122.979999999996</v>
          </cell>
          <cell r="D19">
            <v>54136.650000000009</v>
          </cell>
          <cell r="E19">
            <v>58581.416666666664</v>
          </cell>
          <cell r="F19">
            <v>56614.159766666664</v>
          </cell>
          <cell r="G19">
            <v>56614.159766666664</v>
          </cell>
          <cell r="H19">
            <v>56614.159766666664</v>
          </cell>
          <cell r="I19">
            <v>56614.159766666664</v>
          </cell>
          <cell r="J19">
            <v>56614.159766666664</v>
          </cell>
          <cell r="K19">
            <v>56614.159766666664</v>
          </cell>
          <cell r="L19">
            <v>56614.159766666664</v>
          </cell>
          <cell r="M19">
            <v>56614.159766666664</v>
          </cell>
          <cell r="N19">
            <v>56614.159766666664</v>
          </cell>
          <cell r="O19">
            <v>674368.48456666665</v>
          </cell>
          <cell r="P19">
            <v>2.5092060133616461E-2</v>
          </cell>
          <cell r="R19">
            <v>52122.979999999996</v>
          </cell>
          <cell r="S19">
            <v>106259.63</v>
          </cell>
          <cell r="T19">
            <v>164841.04666666666</v>
          </cell>
          <cell r="U19">
            <v>221455.20643333334</v>
          </cell>
          <cell r="V19">
            <v>278069.36619999999</v>
          </cell>
          <cell r="W19">
            <v>334683.52596666664</v>
          </cell>
          <cell r="X19">
            <v>391297.68573333329</v>
          </cell>
          <cell r="Y19">
            <v>447911.84549999994</v>
          </cell>
          <cell r="Z19">
            <v>504526.00526666659</v>
          </cell>
          <cell r="AA19">
            <v>561140.16503333324</v>
          </cell>
          <cell r="AB19">
            <v>617754.32479999994</v>
          </cell>
          <cell r="AC19">
            <v>674368.48456666665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6006.74</v>
          </cell>
          <cell r="D20">
            <v>9774.0700000000015</v>
          </cell>
          <cell r="E20">
            <v>13265.37</v>
          </cell>
          <cell r="F20">
            <v>7610.2117519415078</v>
          </cell>
          <cell r="G20">
            <v>7803.1583506972856</v>
          </cell>
          <cell r="H20">
            <v>6094.7898801094561</v>
          </cell>
          <cell r="I20">
            <v>3069.680313943335</v>
          </cell>
          <cell r="J20">
            <v>5499.5383810198355</v>
          </cell>
          <cell r="K20">
            <v>6863.5712282109525</v>
          </cell>
          <cell r="L20">
            <v>5875.0602142227926</v>
          </cell>
          <cell r="M20">
            <v>7113.6021846018712</v>
          </cell>
          <cell r="N20">
            <v>6740.9312257905585</v>
          </cell>
          <cell r="O20">
            <v>85716.72353053758</v>
          </cell>
          <cell r="P20">
            <v>3.1893678760312846E-3</v>
          </cell>
          <cell r="R20">
            <v>6006.74</v>
          </cell>
          <cell r="S20">
            <v>15780.810000000001</v>
          </cell>
          <cell r="T20">
            <v>29046.18</v>
          </cell>
          <cell r="U20">
            <v>36656.391751941512</v>
          </cell>
          <cell r="V20">
            <v>44459.550102638794</v>
          </cell>
          <cell r="W20">
            <v>50554.33998274825</v>
          </cell>
          <cell r="X20">
            <v>53624.020296691582</v>
          </cell>
          <cell r="Y20">
            <v>59123.558677711415</v>
          </cell>
          <cell r="Z20">
            <v>65987.129905922367</v>
          </cell>
          <cell r="AA20">
            <v>71862.190120145155</v>
          </cell>
          <cell r="AB20">
            <v>78975.792304747025</v>
          </cell>
          <cell r="AC20">
            <v>85716.72353053758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4598.12</v>
          </cell>
          <cell r="D22">
            <v>4958.58</v>
          </cell>
          <cell r="E22">
            <v>4778.3500000000004</v>
          </cell>
          <cell r="F22">
            <v>4510</v>
          </cell>
          <cell r="G22">
            <v>4510</v>
          </cell>
          <cell r="H22">
            <v>4510</v>
          </cell>
          <cell r="I22">
            <v>4510</v>
          </cell>
          <cell r="J22">
            <v>4510</v>
          </cell>
          <cell r="K22">
            <v>4510</v>
          </cell>
          <cell r="L22">
            <v>4510</v>
          </cell>
          <cell r="M22">
            <v>4510</v>
          </cell>
          <cell r="N22">
            <v>4510</v>
          </cell>
          <cell r="O22">
            <v>54925.05</v>
          </cell>
          <cell r="P22">
            <v>2.0436640931218468E-3</v>
          </cell>
          <cell r="R22">
            <v>4598.12</v>
          </cell>
          <cell r="S22">
            <v>9556.7000000000007</v>
          </cell>
          <cell r="T22">
            <v>14335.050000000001</v>
          </cell>
          <cell r="U22">
            <v>18845.050000000003</v>
          </cell>
          <cell r="V22">
            <v>23355.050000000003</v>
          </cell>
          <cell r="W22">
            <v>27865.050000000003</v>
          </cell>
          <cell r="X22">
            <v>32375.050000000003</v>
          </cell>
          <cell r="Y22">
            <v>36885.050000000003</v>
          </cell>
          <cell r="Z22">
            <v>41395.050000000003</v>
          </cell>
          <cell r="AA22">
            <v>45905.05</v>
          </cell>
          <cell r="AB22">
            <v>50415.05</v>
          </cell>
          <cell r="AC22">
            <v>54925.05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12171.14</v>
          </cell>
          <cell r="D23">
            <v>8680.36</v>
          </cell>
          <cell r="E23">
            <v>4866.55</v>
          </cell>
          <cell r="F23">
            <v>9821.3096583693186</v>
          </cell>
          <cell r="G23">
            <v>10372.150854284377</v>
          </cell>
          <cell r="H23">
            <v>8382.416923666211</v>
          </cell>
          <cell r="I23">
            <v>4082.9827834598827</v>
          </cell>
          <cell r="J23">
            <v>7144.5633737372627</v>
          </cell>
          <cell r="K23">
            <v>10034.766681693676</v>
          </cell>
          <cell r="L23">
            <v>8603.5490948679362</v>
          </cell>
          <cell r="M23">
            <v>10213.312014844807</v>
          </cell>
          <cell r="N23">
            <v>9667.2872834511018</v>
          </cell>
          <cell r="O23">
            <v>104040.38866837458</v>
          </cell>
          <cell r="P23">
            <v>3.8711590896321106E-3</v>
          </cell>
          <cell r="R23">
            <v>12171.14</v>
          </cell>
          <cell r="S23">
            <v>20851.5</v>
          </cell>
          <cell r="T23">
            <v>25718.05</v>
          </cell>
          <cell r="U23">
            <v>35539.359658369314</v>
          </cell>
          <cell r="V23">
            <v>45911.510512653695</v>
          </cell>
          <cell r="W23">
            <v>54293.927436319907</v>
          </cell>
          <cell r="X23">
            <v>58376.910219779791</v>
          </cell>
          <cell r="Y23">
            <v>65521.473593517054</v>
          </cell>
          <cell r="Z23">
            <v>75556.24027521073</v>
          </cell>
          <cell r="AA23">
            <v>84159.789370078666</v>
          </cell>
          <cell r="AB23">
            <v>94373.101384923473</v>
          </cell>
          <cell r="AC23">
            <v>104040.38866837458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61889.07</v>
          </cell>
          <cell r="D24">
            <v>53935.27</v>
          </cell>
          <cell r="E24">
            <v>45113.55</v>
          </cell>
          <cell r="F24">
            <v>90072.813153590498</v>
          </cell>
          <cell r="G24">
            <v>92594.572568428834</v>
          </cell>
          <cell r="H24">
            <v>67376.243325184361</v>
          </cell>
          <cell r="I24">
            <v>33277.164197502643</v>
          </cell>
          <cell r="J24">
            <v>86523.163986184765</v>
          </cell>
          <cell r="K24">
            <v>104148.69911815152</v>
          </cell>
          <cell r="L24">
            <v>93040.073402665032</v>
          </cell>
          <cell r="M24">
            <v>103188.87334926322</v>
          </cell>
          <cell r="N24">
            <v>101959.47078524964</v>
          </cell>
          <cell r="O24">
            <v>933118.96388622047</v>
          </cell>
          <cell r="P24">
            <v>3.4719708422756644E-2</v>
          </cell>
          <cell r="R24">
            <v>61889.07</v>
          </cell>
          <cell r="S24">
            <v>115824.34</v>
          </cell>
          <cell r="T24">
            <v>160937.89000000001</v>
          </cell>
          <cell r="U24">
            <v>251010.7031535905</v>
          </cell>
          <cell r="V24">
            <v>343605.27572201932</v>
          </cell>
          <cell r="W24">
            <v>410981.51904720371</v>
          </cell>
          <cell r="X24">
            <v>444258.68324470636</v>
          </cell>
          <cell r="Y24">
            <v>530781.84723089112</v>
          </cell>
          <cell r="Z24">
            <v>634930.54634904268</v>
          </cell>
          <cell r="AA24">
            <v>727970.61975170765</v>
          </cell>
          <cell r="AB24">
            <v>831159.49310097087</v>
          </cell>
          <cell r="AC24">
            <v>933118.96388622047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16863.969999999998</v>
          </cell>
          <cell r="D25">
            <v>14118.4</v>
          </cell>
          <cell r="E25">
            <v>4168.1969841277187</v>
          </cell>
          <cell r="F25">
            <v>13224.033978497819</v>
          </cell>
          <cell r="G25">
            <v>13403.763463920266</v>
          </cell>
          <cell r="H25">
            <v>11372.268460197931</v>
          </cell>
          <cell r="I25">
            <v>7387.3561800367797</v>
          </cell>
          <cell r="J25">
            <v>10674.640519597999</v>
          </cell>
          <cell r="K25">
            <v>12182.332395029069</v>
          </cell>
          <cell r="L25">
            <v>11021.055752274971</v>
          </cell>
          <cell r="M25">
            <v>12503.047881391478</v>
          </cell>
          <cell r="N25">
            <v>11936.586193559495</v>
          </cell>
          <cell r="O25">
            <v>138855.65180863353</v>
          </cell>
          <cell r="P25">
            <v>5.1665735348139681E-3</v>
          </cell>
          <cell r="R25">
            <v>16863.969999999998</v>
          </cell>
          <cell r="S25">
            <v>30982.369999999995</v>
          </cell>
          <cell r="T25">
            <v>35150.566984127712</v>
          </cell>
          <cell r="U25">
            <v>48374.600962625533</v>
          </cell>
          <cell r="V25">
            <v>61778.364426545799</v>
          </cell>
          <cell r="W25">
            <v>73150.632886743726</v>
          </cell>
          <cell r="X25">
            <v>80537.989066780501</v>
          </cell>
          <cell r="Y25">
            <v>91212.629586378505</v>
          </cell>
          <cell r="Z25">
            <v>103394.96198140757</v>
          </cell>
          <cell r="AA25">
            <v>114416.01773368254</v>
          </cell>
          <cell r="AB25">
            <v>126919.06561507403</v>
          </cell>
          <cell r="AC25">
            <v>138855.65180863353</v>
          </cell>
        </row>
        <row r="26">
          <cell r="B26" t="str">
            <v>Total Manufacturing Costs</v>
          </cell>
          <cell r="C26">
            <v>667761.0199999999</v>
          </cell>
          <cell r="D26">
            <v>549447.06000000006</v>
          </cell>
          <cell r="E26">
            <v>546153.33365079446</v>
          </cell>
          <cell r="F26">
            <v>598581.5867057133</v>
          </cell>
          <cell r="G26">
            <v>604636.66532525024</v>
          </cell>
          <cell r="H26">
            <v>516363.98535976221</v>
          </cell>
          <cell r="I26">
            <v>292496.20505070232</v>
          </cell>
          <cell r="J26">
            <v>550794.5645061126</v>
          </cell>
          <cell r="K26">
            <v>597913.20648002392</v>
          </cell>
          <cell r="L26">
            <v>566326.88430517807</v>
          </cell>
          <cell r="M26">
            <v>601060.37154798827</v>
          </cell>
          <cell r="N26">
            <v>588690.81234076829</v>
          </cell>
          <cell r="O26">
            <v>6680225.6952722939</v>
          </cell>
          <cell r="P26">
            <v>0.24855939844165656</v>
          </cell>
          <cell r="R26">
            <v>667761.0199999999</v>
          </cell>
          <cell r="S26">
            <v>1217208.08</v>
          </cell>
          <cell r="T26">
            <v>1763361.4136507944</v>
          </cell>
          <cell r="U26">
            <v>2361943.0003565075</v>
          </cell>
          <cell r="V26">
            <v>2966579.665681758</v>
          </cell>
          <cell r="W26">
            <v>3482943.6510415194</v>
          </cell>
          <cell r="X26">
            <v>3775439.856092222</v>
          </cell>
          <cell r="Y26">
            <v>4326234.4205983346</v>
          </cell>
          <cell r="Z26">
            <v>4924147.6270783581</v>
          </cell>
          <cell r="AA26">
            <v>5490474.5113835363</v>
          </cell>
          <cell r="AB26">
            <v>6091534.8829315249</v>
          </cell>
          <cell r="AC26">
            <v>6680225.6952722939</v>
          </cell>
        </row>
        <row r="27">
          <cell r="C27">
            <v>0.34090412878858012</v>
          </cell>
          <cell r="D27">
            <v>0.23341095161633774</v>
          </cell>
          <cell r="E27">
            <v>0.27503828525716845</v>
          </cell>
          <cell r="F27">
            <v>0.22351648528359447</v>
          </cell>
          <cell r="G27">
            <v>0.21837256736231797</v>
          </cell>
          <cell r="H27">
            <v>0.24938283541036901</v>
          </cell>
          <cell r="I27">
            <v>0.29012607541327501</v>
          </cell>
          <cell r="J27">
            <v>0.2805498602385505</v>
          </cell>
          <cell r="K27">
            <v>0.22755970630711989</v>
          </cell>
          <cell r="L27">
            <v>0.25181681589809329</v>
          </cell>
          <cell r="M27">
            <v>0.22415157468912378</v>
          </cell>
          <cell r="N27">
            <v>0.23264348438236601</v>
          </cell>
          <cell r="O27">
            <v>0.24855939844165656</v>
          </cell>
        </row>
        <row r="28">
          <cell r="B28" t="str">
            <v>Contribution margin</v>
          </cell>
          <cell r="C28">
            <v>630563.10000000021</v>
          </cell>
          <cell r="D28">
            <v>809299.09000000055</v>
          </cell>
          <cell r="E28">
            <v>749925.65634920553</v>
          </cell>
          <cell r="F28">
            <v>1098129.3515907186</v>
          </cell>
          <cell r="G28">
            <v>1151071.4452228833</v>
          </cell>
          <cell r="H28">
            <v>785969.68842216919</v>
          </cell>
          <cell r="I28">
            <v>333547.84392893617</v>
          </cell>
          <cell r="J28">
            <v>677567.272388299</v>
          </cell>
          <cell r="K28">
            <v>1090967.6571578323</v>
          </cell>
          <cell r="L28">
            <v>862175.49210354884</v>
          </cell>
          <cell r="M28">
            <v>1121114.6126578208</v>
          </cell>
          <cell r="N28">
            <v>1019294.9135317162</v>
          </cell>
          <cell r="O28">
            <v>10329626.123353127</v>
          </cell>
          <cell r="P28">
            <v>0.3843471422178078</v>
          </cell>
          <cell r="R28">
            <v>630563.10000000021</v>
          </cell>
          <cell r="S28">
            <v>1439862.1900000004</v>
          </cell>
          <cell r="T28">
            <v>2189787.8463492063</v>
          </cell>
          <cell r="U28">
            <v>3287917.197939924</v>
          </cell>
          <cell r="V28">
            <v>4438988.6431628065</v>
          </cell>
          <cell r="W28">
            <v>5224958.3315849788</v>
          </cell>
          <cell r="X28">
            <v>5558506.175513912</v>
          </cell>
          <cell r="Y28">
            <v>6236073.447902211</v>
          </cell>
          <cell r="Z28">
            <v>7327041.1050600428</v>
          </cell>
          <cell r="AA28">
            <v>8189216.5971635887</v>
          </cell>
          <cell r="AB28">
            <v>9310331.2098214105</v>
          </cell>
          <cell r="AC28">
            <v>10329626.123353127</v>
          </cell>
        </row>
        <row r="29">
          <cell r="C29">
            <v>0.32191391502865269</v>
          </cell>
          <cell r="D29">
            <v>0.34379885614300359</v>
          </cell>
          <cell r="E29">
            <v>0.37765633547248789</v>
          </cell>
          <cell r="F29">
            <v>0.4100527288270614</v>
          </cell>
          <cell r="G29">
            <v>0.41572475029373251</v>
          </cell>
          <cell r="H29">
            <v>0.37959144131394484</v>
          </cell>
          <cell r="I29">
            <v>0.33084506824588444</v>
          </cell>
          <cell r="J29">
            <v>0.34512214865664959</v>
          </cell>
          <cell r="K29">
            <v>0.41521123293953749</v>
          </cell>
          <cell r="L29">
            <v>0.38336567304809877</v>
          </cell>
          <cell r="M29">
            <v>0.41809378513348555</v>
          </cell>
          <cell r="N29">
            <v>0.40281301376922973</v>
          </cell>
          <cell r="O29">
            <v>0.3843471422178078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77927.149999999994</v>
          </cell>
          <cell r="D31">
            <v>82347.63</v>
          </cell>
          <cell r="E31">
            <v>55378.62</v>
          </cell>
          <cell r="F31">
            <v>59430.105562570097</v>
          </cell>
          <cell r="G31">
            <v>66844.958291035335</v>
          </cell>
          <cell r="H31">
            <v>60206.806036260001</v>
          </cell>
          <cell r="I31">
            <v>31039.566856786729</v>
          </cell>
          <cell r="J31">
            <v>66736.312922974248</v>
          </cell>
          <cell r="K31">
            <v>66780.758694242846</v>
          </cell>
          <cell r="L31">
            <v>66749.826974395968</v>
          </cell>
          <cell r="M31">
            <v>66796.049925159823</v>
          </cell>
          <cell r="N31">
            <v>66786.432095040276</v>
          </cell>
          <cell r="O31">
            <v>767024.21735846531</v>
          </cell>
          <cell r="P31">
            <v>2.8539616287475061E-2</v>
          </cell>
          <cell r="R31">
            <v>77927.149999999994</v>
          </cell>
          <cell r="S31">
            <v>160274.78</v>
          </cell>
          <cell r="T31">
            <v>215653.4</v>
          </cell>
          <cell r="U31">
            <v>275083.50556257006</v>
          </cell>
          <cell r="V31">
            <v>341928.46385360538</v>
          </cell>
          <cell r="W31">
            <v>402135.26988986536</v>
          </cell>
          <cell r="X31">
            <v>433174.83674665209</v>
          </cell>
          <cell r="Y31">
            <v>499911.14966962632</v>
          </cell>
          <cell r="Z31">
            <v>566691.90836386918</v>
          </cell>
          <cell r="AA31">
            <v>633441.73533826519</v>
          </cell>
          <cell r="AB31">
            <v>700237.78526342497</v>
          </cell>
          <cell r="AC31">
            <v>767024.21735846531</v>
          </cell>
        </row>
        <row r="32">
          <cell r="A32" t="str">
            <v>Installation Labour</v>
          </cell>
          <cell r="B32" t="str">
            <v>Installation Labour</v>
          </cell>
          <cell r="C32">
            <v>208644.41999999998</v>
          </cell>
          <cell r="D32">
            <v>193539.14</v>
          </cell>
          <cell r="E32">
            <v>161477.6</v>
          </cell>
          <cell r="F32">
            <v>158705.15556991662</v>
          </cell>
          <cell r="G32">
            <v>165964.98069713195</v>
          </cell>
          <cell r="H32">
            <v>143696.35985640163</v>
          </cell>
          <cell r="I32">
            <v>74281.091629994364</v>
          </cell>
          <cell r="J32">
            <v>146889.31897191677</v>
          </cell>
          <cell r="K32">
            <v>164806.2574002074</v>
          </cell>
          <cell r="L32">
            <v>158193.98429535353</v>
          </cell>
          <cell r="M32">
            <v>164446.10230650203</v>
          </cell>
          <cell r="N32">
            <v>161988.54431051214</v>
          </cell>
          <cell r="O32">
            <v>1902632.9550379366</v>
          </cell>
          <cell r="P32">
            <v>7.0793611523363997E-2</v>
          </cell>
          <cell r="R32">
            <v>208644.41999999998</v>
          </cell>
          <cell r="S32">
            <v>402183.56</v>
          </cell>
          <cell r="T32">
            <v>563661.16</v>
          </cell>
          <cell r="U32">
            <v>722366.31556991662</v>
          </cell>
          <cell r="V32">
            <v>888331.29626704857</v>
          </cell>
          <cell r="W32">
            <v>1032027.6561234503</v>
          </cell>
          <cell r="X32">
            <v>1106308.7477534446</v>
          </cell>
          <cell r="Y32">
            <v>1253198.0667253614</v>
          </cell>
          <cell r="Z32">
            <v>1418004.3241255688</v>
          </cell>
          <cell r="AA32">
            <v>1576198.3084209224</v>
          </cell>
          <cell r="AB32">
            <v>1740644.4107274243</v>
          </cell>
          <cell r="AC32">
            <v>1902632.9550379366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16266.91</v>
          </cell>
          <cell r="D34">
            <v>17975.38</v>
          </cell>
          <cell r="E34">
            <v>10323.34</v>
          </cell>
          <cell r="F34">
            <v>13650.000000000002</v>
          </cell>
          <cell r="G34">
            <v>13650.000000000002</v>
          </cell>
          <cell r="H34">
            <v>13650.000000000002</v>
          </cell>
          <cell r="I34">
            <v>13650.000000000002</v>
          </cell>
          <cell r="J34">
            <v>13650.000000000002</v>
          </cell>
          <cell r="K34">
            <v>13650.000000000002</v>
          </cell>
          <cell r="L34">
            <v>13650.000000000002</v>
          </cell>
          <cell r="M34">
            <v>13650.000000000002</v>
          </cell>
          <cell r="N34">
            <v>13650.000000000002</v>
          </cell>
          <cell r="O34">
            <v>167415.63</v>
          </cell>
          <cell r="P34">
            <v>6.2292398761288814E-3</v>
          </cell>
          <cell r="R34">
            <v>16266.91</v>
          </cell>
          <cell r="S34">
            <v>34242.29</v>
          </cell>
          <cell r="T34">
            <v>44565.630000000005</v>
          </cell>
          <cell r="U34">
            <v>58215.630000000005</v>
          </cell>
          <cell r="V34">
            <v>71865.63</v>
          </cell>
          <cell r="W34">
            <v>85515.63</v>
          </cell>
          <cell r="X34">
            <v>99165.63</v>
          </cell>
          <cell r="Y34">
            <v>112815.63</v>
          </cell>
          <cell r="Z34">
            <v>126465.63</v>
          </cell>
          <cell r="AA34">
            <v>140115.63</v>
          </cell>
          <cell r="AB34">
            <v>153765.63</v>
          </cell>
          <cell r="AC34">
            <v>167415.63</v>
          </cell>
        </row>
        <row r="35">
          <cell r="A35" t="str">
            <v>Sales Doubtful Debts</v>
          </cell>
          <cell r="B35" t="str">
            <v>Doubtful Debts</v>
          </cell>
          <cell r="C35">
            <v>-56.36</v>
          </cell>
          <cell r="D35">
            <v>1914.2899999999997</v>
          </cell>
          <cell r="E35">
            <v>810.65</v>
          </cell>
          <cell r="F35">
            <v>3958.3333333333335</v>
          </cell>
          <cell r="G35">
            <v>3958.3333333333335</v>
          </cell>
          <cell r="H35">
            <v>3958.3333333333335</v>
          </cell>
          <cell r="I35">
            <v>3958.3333333333335</v>
          </cell>
          <cell r="J35">
            <v>3958.3333333333335</v>
          </cell>
          <cell r="K35">
            <v>3958.3333333333335</v>
          </cell>
          <cell r="L35">
            <v>3958.3333333333335</v>
          </cell>
          <cell r="M35">
            <v>3958.3333333333335</v>
          </cell>
          <cell r="N35">
            <v>3958.3333333333335</v>
          </cell>
          <cell r="O35">
            <v>38293.58</v>
          </cell>
          <cell r="P35">
            <v>1.4248364715751533E-3</v>
          </cell>
          <cell r="R35">
            <v>-56.36</v>
          </cell>
          <cell r="S35">
            <v>1857.9299999999998</v>
          </cell>
          <cell r="T35">
            <v>2668.58</v>
          </cell>
          <cell r="U35">
            <v>6626.9133333333339</v>
          </cell>
          <cell r="V35">
            <v>10585.246666666668</v>
          </cell>
          <cell r="W35">
            <v>14543.580000000002</v>
          </cell>
          <cell r="X35">
            <v>18501.913333333334</v>
          </cell>
          <cell r="Y35">
            <v>22460.246666666666</v>
          </cell>
          <cell r="Z35">
            <v>26418.579999999998</v>
          </cell>
          <cell r="AA35">
            <v>30376.91333333333</v>
          </cell>
          <cell r="AB35">
            <v>34335.246666666666</v>
          </cell>
          <cell r="AC35">
            <v>38293.58</v>
          </cell>
        </row>
        <row r="36">
          <cell r="A36" t="str">
            <v>Sales Motor</v>
          </cell>
          <cell r="B36" t="str">
            <v>Motor Vehicle Expenses</v>
          </cell>
          <cell r="C36">
            <v>50798.170000000006</v>
          </cell>
          <cell r="D36">
            <v>45735.720000000008</v>
          </cell>
          <cell r="E36">
            <v>28767.500000000004</v>
          </cell>
          <cell r="F36">
            <v>26971.045387799204</v>
          </cell>
          <cell r="G36">
            <v>27696.989536888228</v>
          </cell>
          <cell r="H36">
            <v>23297.234442236819</v>
          </cell>
          <cell r="I36">
            <v>14075.938961962198</v>
          </cell>
          <cell r="J36">
            <v>23046.665339793446</v>
          </cell>
          <cell r="K36">
            <v>27924.190559677223</v>
          </cell>
          <cell r="L36">
            <v>24372.985106714244</v>
          </cell>
          <cell r="M36">
            <v>28640.675542441641</v>
          </cell>
          <cell r="N36">
            <v>27286.513882302941</v>
          </cell>
          <cell r="O36">
            <v>348613.62875981594</v>
          </cell>
          <cell r="P36">
            <v>1.2971297349193953E-2</v>
          </cell>
          <cell r="R36">
            <v>50798.170000000006</v>
          </cell>
          <cell r="S36">
            <v>96533.890000000014</v>
          </cell>
          <cell r="T36">
            <v>125301.39000000001</v>
          </cell>
          <cell r="U36">
            <v>152272.43538779923</v>
          </cell>
          <cell r="V36">
            <v>179969.42492468745</v>
          </cell>
          <cell r="W36">
            <v>203266.65936692426</v>
          </cell>
          <cell r="X36">
            <v>217342.59832888647</v>
          </cell>
          <cell r="Y36">
            <v>240389.26366867992</v>
          </cell>
          <cell r="Z36">
            <v>268313.45422835712</v>
          </cell>
          <cell r="AA36">
            <v>292686.43933507137</v>
          </cell>
          <cell r="AB36">
            <v>321327.11487751303</v>
          </cell>
          <cell r="AC36">
            <v>348613.62875981594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6297.33</v>
          </cell>
          <cell r="D38">
            <v>5320.07</v>
          </cell>
          <cell r="E38">
            <v>6981.9</v>
          </cell>
          <cell r="F38">
            <v>5193.0476535482549</v>
          </cell>
          <cell r="G38">
            <v>5363.9182812736699</v>
          </cell>
          <cell r="H38">
            <v>4127.5556732696259</v>
          </cell>
          <cell r="I38">
            <v>2266.7099380752143</v>
          </cell>
          <cell r="J38">
            <v>3731.2989172530256</v>
          </cell>
          <cell r="K38">
            <v>4895.6130463685167</v>
          </cell>
          <cell r="L38">
            <v>4142.0723058023368</v>
          </cell>
          <cell r="M38">
            <v>4989.8949932039532</v>
          </cell>
          <cell r="N38">
            <v>4691.0409484716902</v>
          </cell>
          <cell r="O38">
            <v>58000.451757266288</v>
          </cell>
          <cell r="P38">
            <v>2.1580943602449339E-3</v>
          </cell>
          <cell r="R38">
            <v>6297.33</v>
          </cell>
          <cell r="S38">
            <v>11617.4</v>
          </cell>
          <cell r="T38">
            <v>18599.3</v>
          </cell>
          <cell r="U38">
            <v>23792.347653548255</v>
          </cell>
          <cell r="V38">
            <v>29156.265934821924</v>
          </cell>
          <cell r="W38">
            <v>33283.821608091552</v>
          </cell>
          <cell r="X38">
            <v>35550.531546166763</v>
          </cell>
          <cell r="Y38">
            <v>39281.830463419792</v>
          </cell>
          <cell r="Z38">
            <v>44177.443509788311</v>
          </cell>
          <cell r="AA38">
            <v>48319.515815590647</v>
          </cell>
          <cell r="AB38">
            <v>53309.410808794601</v>
          </cell>
          <cell r="AC38">
            <v>58000.451757266288</v>
          </cell>
        </row>
        <row r="39">
          <cell r="A39" t="str">
            <v>Sales Freight</v>
          </cell>
          <cell r="B39" t="str">
            <v>Freight - Outwards</v>
          </cell>
          <cell r="C39">
            <v>39335.480000000003</v>
          </cell>
          <cell r="D39">
            <v>30697.96</v>
          </cell>
          <cell r="E39">
            <v>42933.760000000002</v>
          </cell>
          <cell r="F39">
            <v>42300.214929594527</v>
          </cell>
          <cell r="G39">
            <v>43713.863429286619</v>
          </cell>
          <cell r="H39">
            <v>35383.660295954003</v>
          </cell>
          <cell r="I39">
            <v>15310.816008208323</v>
          </cell>
          <cell r="J39">
            <v>29024.699234916839</v>
          </cell>
          <cell r="K39">
            <v>38561.341868923555</v>
          </cell>
          <cell r="L39">
            <v>30512.440420514216</v>
          </cell>
          <cell r="M39">
            <v>40476.55176573764</v>
          </cell>
          <cell r="N39">
            <v>37122.854059432102</v>
          </cell>
          <cell r="O39">
            <v>425373.6420125679</v>
          </cell>
          <cell r="P39">
            <v>1.5827401856558194E-2</v>
          </cell>
          <cell r="R39">
            <v>39335.480000000003</v>
          </cell>
          <cell r="S39">
            <v>70033.440000000002</v>
          </cell>
          <cell r="T39">
            <v>112967.20000000001</v>
          </cell>
          <cell r="U39">
            <v>155267.41492959455</v>
          </cell>
          <cell r="V39">
            <v>198981.27835888119</v>
          </cell>
          <cell r="W39">
            <v>234364.93865483519</v>
          </cell>
          <cell r="X39">
            <v>249675.75466304351</v>
          </cell>
          <cell r="Y39">
            <v>278700.45389796037</v>
          </cell>
          <cell r="Z39">
            <v>317261.79576688394</v>
          </cell>
          <cell r="AA39">
            <v>347774.23618739814</v>
          </cell>
          <cell r="AB39">
            <v>388250.78795313579</v>
          </cell>
          <cell r="AC39">
            <v>425373.6420125679</v>
          </cell>
        </row>
        <row r="40">
          <cell r="A40" t="str">
            <v>Sales Insurance</v>
          </cell>
          <cell r="B40" t="str">
            <v>Insurance - General</v>
          </cell>
          <cell r="C40">
            <v>721.81</v>
          </cell>
          <cell r="D40">
            <v>721.81</v>
          </cell>
          <cell r="E40">
            <v>-571.53</v>
          </cell>
          <cell r="F40">
            <v>739.58333333333337</v>
          </cell>
          <cell r="G40">
            <v>739.58333333333337</v>
          </cell>
          <cell r="H40">
            <v>739.58333333333337</v>
          </cell>
          <cell r="I40">
            <v>739.58333333333337</v>
          </cell>
          <cell r="J40">
            <v>739.58333333333337</v>
          </cell>
          <cell r="K40">
            <v>739.58333333333337</v>
          </cell>
          <cell r="L40">
            <v>739.58333333333337</v>
          </cell>
          <cell r="M40">
            <v>739.58333333333337</v>
          </cell>
          <cell r="N40">
            <v>739.58333333333337</v>
          </cell>
          <cell r="O40">
            <v>7528.3399999999992</v>
          </cell>
          <cell r="P40">
            <v>2.8011623364590326E-4</v>
          </cell>
          <cell r="R40">
            <v>721.81</v>
          </cell>
          <cell r="S40">
            <v>1443.62</v>
          </cell>
          <cell r="T40">
            <v>872.08999999999992</v>
          </cell>
          <cell r="U40">
            <v>1611.6733333333332</v>
          </cell>
          <cell r="V40">
            <v>2351.2566666666667</v>
          </cell>
          <cell r="W40">
            <v>3090.84</v>
          </cell>
          <cell r="X40">
            <v>3830.4233333333336</v>
          </cell>
          <cell r="Y40">
            <v>4570.0066666666671</v>
          </cell>
          <cell r="Z40">
            <v>5309.59</v>
          </cell>
          <cell r="AA40">
            <v>6049.1733333333332</v>
          </cell>
          <cell r="AB40">
            <v>6788.7566666666662</v>
          </cell>
          <cell r="AC40">
            <v>7528.3399999999992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16300.25</v>
          </cell>
          <cell r="D42">
            <v>7160.6</v>
          </cell>
          <cell r="E42">
            <v>6977.37</v>
          </cell>
          <cell r="F42">
            <v>11408.333333333332</v>
          </cell>
          <cell r="G42">
            <v>11408.333333333332</v>
          </cell>
          <cell r="H42">
            <v>11408.333333333332</v>
          </cell>
          <cell r="I42">
            <v>11408.333333333332</v>
          </cell>
          <cell r="J42">
            <v>11408.333333333332</v>
          </cell>
          <cell r="K42">
            <v>11408.333333333332</v>
          </cell>
          <cell r="L42">
            <v>11408.333333333332</v>
          </cell>
          <cell r="M42">
            <v>11408.333333333332</v>
          </cell>
          <cell r="N42">
            <v>11408.333333333332</v>
          </cell>
          <cell r="O42">
            <v>133113.21999999997</v>
          </cell>
          <cell r="P42">
            <v>4.9529077904130955E-3</v>
          </cell>
          <cell r="R42">
            <v>16300.25</v>
          </cell>
          <cell r="S42">
            <v>23460.85</v>
          </cell>
          <cell r="T42">
            <v>30438.219999999998</v>
          </cell>
          <cell r="U42">
            <v>41846.55333333333</v>
          </cell>
          <cell r="V42">
            <v>53254.886666666658</v>
          </cell>
          <cell r="W42">
            <v>64663.219999999987</v>
          </cell>
          <cell r="X42">
            <v>76071.553333333315</v>
          </cell>
          <cell r="Y42">
            <v>87479.886666666644</v>
          </cell>
          <cell r="Z42">
            <v>98888.219999999972</v>
          </cell>
          <cell r="AA42">
            <v>110296.5533333333</v>
          </cell>
          <cell r="AB42">
            <v>121704.88666666663</v>
          </cell>
          <cell r="AC42">
            <v>133113.21999999997</v>
          </cell>
        </row>
        <row r="43">
          <cell r="B43" t="str">
            <v>Total Selling Expenses</v>
          </cell>
          <cell r="C43">
            <v>416235.15999999992</v>
          </cell>
          <cell r="D43">
            <v>385412.60000000003</v>
          </cell>
          <cell r="E43">
            <v>313079.20999999996</v>
          </cell>
          <cell r="F43">
            <v>322355.81910342869</v>
          </cell>
          <cell r="G43">
            <v>339340.96023561578</v>
          </cell>
          <cell r="H43">
            <v>296467.86630412203</v>
          </cell>
          <cell r="I43">
            <v>166730.37339502684</v>
          </cell>
          <cell r="J43">
            <v>299184.54538685433</v>
          </cell>
          <cell r="K43">
            <v>332724.41156941955</v>
          </cell>
          <cell r="L43">
            <v>313727.55910278024</v>
          </cell>
          <cell r="M43">
            <v>335105.52453304501</v>
          </cell>
          <cell r="N43">
            <v>327631.63529575913</v>
          </cell>
          <cell r="O43">
            <v>3847995.6649260512</v>
          </cell>
          <cell r="P43">
            <v>0.14317712174859915</v>
          </cell>
          <cell r="R43">
            <v>416235.15999999992</v>
          </cell>
          <cell r="S43">
            <v>801647.76</v>
          </cell>
          <cell r="T43">
            <v>1114726.9700000002</v>
          </cell>
          <cell r="U43">
            <v>1437082.7891034286</v>
          </cell>
          <cell r="V43">
            <v>1776423.7493390443</v>
          </cell>
          <cell r="W43">
            <v>2072891.6156431665</v>
          </cell>
          <cell r="X43">
            <v>2239621.9890381936</v>
          </cell>
          <cell r="Y43">
            <v>2538806.5344250482</v>
          </cell>
          <cell r="Z43">
            <v>2871530.9459944675</v>
          </cell>
          <cell r="AA43">
            <v>3185258.5050972472</v>
          </cell>
          <cell r="AB43">
            <v>3520364.0296302931</v>
          </cell>
          <cell r="AC43">
            <v>3847995.6649260512</v>
          </cell>
        </row>
        <row r="44">
          <cell r="C44">
            <v>0.21249560896947123</v>
          </cell>
          <cell r="D44">
            <v>0.16372736935006427</v>
          </cell>
          <cell r="E44">
            <v>0.15766409131382525</v>
          </cell>
          <cell r="F44">
            <v>0.12037095910893118</v>
          </cell>
          <cell r="G44">
            <v>0.12255749766346673</v>
          </cell>
          <cell r="H44">
            <v>0.14318193987807398</v>
          </cell>
          <cell r="I44">
            <v>0.16537933843245572</v>
          </cell>
          <cell r="J44">
            <v>0.15239108699099144</v>
          </cell>
          <cell r="K44">
            <v>0.12663153875407165</v>
          </cell>
          <cell r="L44">
            <v>0.13949871917111928</v>
          </cell>
          <cell r="M44">
            <v>0.1249698608771278</v>
          </cell>
          <cell r="N44">
            <v>0.12947605709357773</v>
          </cell>
          <cell r="O44">
            <v>0.14317712174859915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343500.25777777773</v>
          </cell>
          <cell r="D46">
            <v>241948.55</v>
          </cell>
          <cell r="E46">
            <v>230860.10000000003</v>
          </cell>
          <cell r="F46">
            <v>228333.04350686207</v>
          </cell>
          <cell r="G46">
            <v>228590.26453076757</v>
          </cell>
          <cell r="H46">
            <v>223223.21514913681</v>
          </cell>
          <cell r="I46">
            <v>205480.39275829471</v>
          </cell>
          <cell r="J46">
            <v>226860.28826769241</v>
          </cell>
          <cell r="K46">
            <v>227968.02988304742</v>
          </cell>
          <cell r="L46">
            <v>227345.33715703501</v>
          </cell>
          <cell r="M46">
            <v>228255.67465246833</v>
          </cell>
          <cell r="N46">
            <v>228041.82468464258</v>
          </cell>
          <cell r="O46">
            <v>2840406.9783677249</v>
          </cell>
          <cell r="P46">
            <v>0.1056865264855078</v>
          </cell>
          <cell r="R46">
            <v>343500.25777777773</v>
          </cell>
          <cell r="S46">
            <v>585448.80777777778</v>
          </cell>
          <cell r="T46">
            <v>816308.90777777787</v>
          </cell>
          <cell r="U46">
            <v>1044641.95128464</v>
          </cell>
          <cell r="V46">
            <v>1273232.2158154077</v>
          </cell>
          <cell r="W46">
            <v>1496455.4309645444</v>
          </cell>
          <cell r="X46">
            <v>1701935.8237228391</v>
          </cell>
          <cell r="Y46">
            <v>1928796.1119905314</v>
          </cell>
          <cell r="Z46">
            <v>2156764.141873579</v>
          </cell>
          <cell r="AA46">
            <v>2384109.4790306138</v>
          </cell>
          <cell r="AB46">
            <v>2612365.1536830822</v>
          </cell>
          <cell r="AC46">
            <v>2840406.9783677249</v>
          </cell>
        </row>
        <row r="47">
          <cell r="A47" t="str">
            <v>Admin Telephone</v>
          </cell>
          <cell r="B47" t="str">
            <v>Telephone</v>
          </cell>
          <cell r="C47">
            <v>5158.3899999999994</v>
          </cell>
          <cell r="D47">
            <v>5695.6500000000005</v>
          </cell>
          <cell r="E47">
            <v>7291.57</v>
          </cell>
          <cell r="F47">
            <v>7015.0254182630806</v>
          </cell>
          <cell r="G47">
            <v>7190.2315192458136</v>
          </cell>
          <cell r="H47">
            <v>6064.4815444363421</v>
          </cell>
          <cell r="I47">
            <v>3999.4755270375472</v>
          </cell>
          <cell r="J47">
            <v>5499.4435446448933</v>
          </cell>
          <cell r="K47">
            <v>6644.2117420905197</v>
          </cell>
          <cell r="L47">
            <v>5803.7039347248374</v>
          </cell>
          <cell r="M47">
            <v>6807.8861914817353</v>
          </cell>
          <cell r="N47">
            <v>6497.244106490145</v>
          </cell>
          <cell r="O47">
            <v>73667.313528414918</v>
          </cell>
          <cell r="P47">
            <v>2.7410306134408764E-3</v>
          </cell>
          <cell r="R47">
            <v>5158.3899999999994</v>
          </cell>
          <cell r="S47">
            <v>10854.04</v>
          </cell>
          <cell r="T47">
            <v>18145.61</v>
          </cell>
          <cell r="U47">
            <v>25160.635418263082</v>
          </cell>
          <cell r="V47">
            <v>32350.866937508894</v>
          </cell>
          <cell r="W47">
            <v>38415.348481945235</v>
          </cell>
          <cell r="X47">
            <v>42414.824008982781</v>
          </cell>
          <cell r="Y47">
            <v>47914.267553627673</v>
          </cell>
          <cell r="Z47">
            <v>54558.479295718193</v>
          </cell>
          <cell r="AA47">
            <v>60362.183230443028</v>
          </cell>
          <cell r="AB47">
            <v>67170.069421924767</v>
          </cell>
          <cell r="AC47">
            <v>73667.313528414918</v>
          </cell>
        </row>
        <row r="48">
          <cell r="A48" t="str">
            <v>Admin Other</v>
          </cell>
          <cell r="B48" t="str">
            <v>Other Admin Expenses</v>
          </cell>
          <cell r="C48">
            <v>57953.580000000009</v>
          </cell>
          <cell r="D48">
            <v>84398.599999999977</v>
          </cell>
          <cell r="E48">
            <v>50286.71</v>
          </cell>
          <cell r="F48">
            <v>70024.193591242292</v>
          </cell>
          <cell r="G48">
            <v>70623.602429456834</v>
          </cell>
          <cell r="H48">
            <v>66020.552505807995</v>
          </cell>
          <cell r="I48">
            <v>59407.916428360702</v>
          </cell>
          <cell r="J48">
            <v>64767.273115348078</v>
          </cell>
          <cell r="K48">
            <v>68765.536377732613</v>
          </cell>
          <cell r="L48">
            <v>66240.257615217779</v>
          </cell>
          <cell r="M48">
            <v>69140.76261673079</v>
          </cell>
          <cell r="N48">
            <v>68260.534037709018</v>
          </cell>
          <cell r="O48">
            <v>795889.51871760609</v>
          </cell>
          <cell r="P48">
            <v>2.9613643164552408E-2</v>
          </cell>
          <cell r="R48">
            <v>57953.580000000009</v>
          </cell>
          <cell r="S48">
            <v>142352.18</v>
          </cell>
          <cell r="T48">
            <v>192638.88999999998</v>
          </cell>
          <cell r="U48">
            <v>262663.08359124226</v>
          </cell>
          <cell r="V48">
            <v>333286.6860206991</v>
          </cell>
          <cell r="W48">
            <v>399307.23852650711</v>
          </cell>
          <cell r="X48">
            <v>458715.15495486779</v>
          </cell>
          <cell r="Y48">
            <v>523482.42807021586</v>
          </cell>
          <cell r="Z48">
            <v>592247.9644479485</v>
          </cell>
          <cell r="AA48">
            <v>658488.22206316632</v>
          </cell>
          <cell r="AB48">
            <v>727628.98467989708</v>
          </cell>
          <cell r="AC48">
            <v>795889.51871760609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-9549.3000000000011</v>
          </cell>
          <cell r="D49">
            <v>-6096.75</v>
          </cell>
          <cell r="E49">
            <v>-10548.010000000002</v>
          </cell>
          <cell r="F49">
            <v>-9564.6640511883816</v>
          </cell>
          <cell r="G49">
            <v>-9823.8387037428474</v>
          </cell>
          <cell r="H49">
            <v>-7303.9995298582835</v>
          </cell>
          <cell r="I49">
            <v>-4188.47811880681</v>
          </cell>
          <cell r="J49">
            <v>-7018.6006044506566</v>
          </cell>
          <cell r="K49">
            <v>-8813.3434324638911</v>
          </cell>
          <cell r="L49">
            <v>-7821.6092516329354</v>
          </cell>
          <cell r="M49">
            <v>-8959.1532116635535</v>
          </cell>
          <cell r="N49">
            <v>-8649.2992428348316</v>
          </cell>
          <cell r="O49">
            <v>-98337.046146642198</v>
          </cell>
          <cell r="P49">
            <v>-3.6589477885511017E-3</v>
          </cell>
          <cell r="R49">
            <v>-9549.3000000000011</v>
          </cell>
          <cell r="S49">
            <v>-15646.050000000001</v>
          </cell>
          <cell r="T49">
            <v>-26194.060000000005</v>
          </cell>
          <cell r="U49">
            <v>-35758.724051188387</v>
          </cell>
          <cell r="V49">
            <v>-45582.562754931234</v>
          </cell>
          <cell r="W49">
            <v>-52886.562284789514</v>
          </cell>
          <cell r="X49">
            <v>-57075.040403596322</v>
          </cell>
          <cell r="Y49">
            <v>-64093.64100804698</v>
          </cell>
          <cell r="Z49">
            <v>-72906.984440510874</v>
          </cell>
          <cell r="AA49">
            <v>-80728.593692143811</v>
          </cell>
          <cell r="AB49">
            <v>-89687.746903807361</v>
          </cell>
          <cell r="AC49">
            <v>-98337.046146642198</v>
          </cell>
        </row>
        <row r="50">
          <cell r="B50" t="str">
            <v>Total Administrative expenses</v>
          </cell>
          <cell r="C50">
            <v>397062.92777777778</v>
          </cell>
          <cell r="D50">
            <v>325946.04999999993</v>
          </cell>
          <cell r="E50">
            <v>277890.37000000005</v>
          </cell>
          <cell r="F50">
            <v>295807.59846517903</v>
          </cell>
          <cell r="G50">
            <v>296580.25977572741</v>
          </cell>
          <cell r="H50">
            <v>288004.24966952286</v>
          </cell>
          <cell r="I50">
            <v>264699.30659488618</v>
          </cell>
          <cell r="J50">
            <v>290108.40432323469</v>
          </cell>
          <cell r="K50">
            <v>294564.43457040668</v>
          </cell>
          <cell r="L50">
            <v>291567.68945534469</v>
          </cell>
          <cell r="M50">
            <v>295245.1702490173</v>
          </cell>
          <cell r="N50">
            <v>294150.30358600686</v>
          </cell>
          <cell r="O50">
            <v>3611626.7644671034</v>
          </cell>
          <cell r="P50">
            <v>0.13438225247494998</v>
          </cell>
          <cell r="R50">
            <v>397062.92777777778</v>
          </cell>
          <cell r="S50">
            <v>723008.97777777771</v>
          </cell>
          <cell r="T50">
            <v>1000899.3477777778</v>
          </cell>
          <cell r="U50">
            <v>1296706.9462429569</v>
          </cell>
          <cell r="V50">
            <v>1593287.2060186844</v>
          </cell>
          <cell r="W50">
            <v>1881291.4556882072</v>
          </cell>
          <cell r="X50">
            <v>2145990.7622830938</v>
          </cell>
          <cell r="Y50">
            <v>2436099.166606328</v>
          </cell>
          <cell r="Z50">
            <v>2730663.6011767345</v>
          </cell>
          <cell r="AA50">
            <v>3022231.2906320789</v>
          </cell>
          <cell r="AB50">
            <v>3317476.4608810968</v>
          </cell>
          <cell r="AC50">
            <v>3611626.7644671034</v>
          </cell>
        </row>
        <row r="51">
          <cell r="C51">
            <v>0.20270783620811869</v>
          </cell>
          <cell r="D51">
            <v>0.13846534679080161</v>
          </cell>
          <cell r="E51">
            <v>0.1399432835892</v>
          </cell>
          <cell r="F51">
            <v>0.1104575820532612</v>
          </cell>
          <cell r="G51">
            <v>0.10711390239850899</v>
          </cell>
          <cell r="H51">
            <v>0.13909435675065632</v>
          </cell>
          <cell r="I51">
            <v>0.26255441835109428</v>
          </cell>
          <cell r="J51">
            <v>0.14776811089247621</v>
          </cell>
          <cell r="K51">
            <v>0.11210823827421858</v>
          </cell>
          <cell r="L51">
            <v>0.12964535008344058</v>
          </cell>
          <cell r="M51">
            <v>0.11010486294452358</v>
          </cell>
          <cell r="N51">
            <v>0.11624464001107412</v>
          </cell>
          <cell r="O51">
            <v>0.13438225247494998</v>
          </cell>
        </row>
        <row r="52">
          <cell r="B52" t="str">
            <v>EBITDA</v>
          </cell>
          <cell r="C52">
            <v>-182734.98777777748</v>
          </cell>
          <cell r="D52">
            <v>97940.440000000584</v>
          </cell>
          <cell r="E52">
            <v>158956.07634920551</v>
          </cell>
          <cell r="F52">
            <v>479965.93402211095</v>
          </cell>
          <cell r="G52">
            <v>515150.22521154012</v>
          </cell>
          <cell r="H52">
            <v>201497.5724485243</v>
          </cell>
          <cell r="I52">
            <v>-97881.836060976842</v>
          </cell>
          <cell r="J52">
            <v>88274.322678209981</v>
          </cell>
          <cell r="K52">
            <v>463678.81101800606</v>
          </cell>
          <cell r="L52">
            <v>256880.24354542384</v>
          </cell>
          <cell r="M52">
            <v>490763.91787575849</v>
          </cell>
          <cell r="N52">
            <v>397512.97464995016</v>
          </cell>
          <cell r="O52">
            <v>2870003.6939599728</v>
          </cell>
          <cell r="P52">
            <v>0.10678776799425867</v>
          </cell>
          <cell r="R52">
            <v>-182734.98777777748</v>
          </cell>
          <cell r="S52">
            <v>-84794.547777777305</v>
          </cell>
          <cell r="T52">
            <v>74161.528571428265</v>
          </cell>
          <cell r="U52">
            <v>554127.46259353845</v>
          </cell>
          <cell r="V52">
            <v>1069277.687805078</v>
          </cell>
          <cell r="W52">
            <v>1270775.2602536052</v>
          </cell>
          <cell r="X52">
            <v>1172893.4241926246</v>
          </cell>
          <cell r="Y52">
            <v>1261167.7468708348</v>
          </cell>
          <cell r="Z52">
            <v>1724846.5578888408</v>
          </cell>
          <cell r="AA52">
            <v>1981726.8014342631</v>
          </cell>
          <cell r="AB52">
            <v>2472490.7193100206</v>
          </cell>
          <cell r="AC52">
            <v>2870003.6939599728</v>
          </cell>
        </row>
        <row r="53">
          <cell r="C53">
            <v>-9.3289530148937233E-2</v>
          </cell>
          <cell r="D53">
            <v>4.1606140002137713E-2</v>
          </cell>
          <cell r="E53">
            <v>8.004896056946266E-2</v>
          </cell>
          <cell r="F53">
            <v>0.17922418766486903</v>
          </cell>
          <cell r="G53">
            <v>0.18605335023175681</v>
          </cell>
          <cell r="H53">
            <v>9.7315144685214502E-2</v>
          </cell>
          <cell r="I53">
            <v>-9.7088688537665543E-2</v>
          </cell>
          <cell r="J53">
            <v>4.4962950773181923E-2</v>
          </cell>
          <cell r="K53">
            <v>0.17647145591124724</v>
          </cell>
          <cell r="L53">
            <v>0.11422160379353885</v>
          </cell>
          <cell r="M53">
            <v>0.18301906131183415</v>
          </cell>
          <cell r="N53">
            <v>0.15709231666457782</v>
          </cell>
          <cell r="O53">
            <v>0.10678776799425867</v>
          </cell>
        </row>
        <row r="54">
          <cell r="A54" t="str">
            <v>Depreciation</v>
          </cell>
          <cell r="B54" t="str">
            <v>Depreciation</v>
          </cell>
          <cell r="C54">
            <v>31891.07</v>
          </cell>
          <cell r="D54">
            <v>32532.219999999998</v>
          </cell>
          <cell r="E54">
            <v>25690.570000000003</v>
          </cell>
          <cell r="F54">
            <v>29177.944232235001</v>
          </cell>
          <cell r="G54">
            <v>29325.888155409542</v>
          </cell>
          <cell r="H54">
            <v>29416.896488742877</v>
          </cell>
          <cell r="I54">
            <v>30628.946488742877</v>
          </cell>
          <cell r="J54">
            <v>31410.846488742882</v>
          </cell>
          <cell r="K54">
            <v>31689.063155409545</v>
          </cell>
          <cell r="L54">
            <v>31702.796488742879</v>
          </cell>
          <cell r="M54">
            <v>31720.396488742881</v>
          </cell>
          <cell r="N54">
            <v>31724.49648874288</v>
          </cell>
          <cell r="O54">
            <v>366911.13447551138</v>
          </cell>
          <cell r="P54">
            <v>1.3652115216903833E-2</v>
          </cell>
          <cell r="R54">
            <v>31891.07</v>
          </cell>
          <cell r="S54">
            <v>64423.289999999994</v>
          </cell>
          <cell r="T54">
            <v>90113.86</v>
          </cell>
          <cell r="U54">
            <v>119291.80423223501</v>
          </cell>
          <cell r="V54">
            <v>148617.69238764455</v>
          </cell>
          <cell r="W54">
            <v>178034.58887638742</v>
          </cell>
          <cell r="X54">
            <v>208663.53536513029</v>
          </cell>
          <cell r="Y54">
            <v>240074.38185387317</v>
          </cell>
          <cell r="Z54">
            <v>271763.44500928273</v>
          </cell>
          <cell r="AA54">
            <v>303466.2414980256</v>
          </cell>
          <cell r="AB54">
            <v>335186.6379867685</v>
          </cell>
          <cell r="AC54">
            <v>366911.13447551138</v>
          </cell>
        </row>
        <row r="56">
          <cell r="B56" t="str">
            <v>EBIT</v>
          </cell>
          <cell r="C56">
            <v>-214626.05777777749</v>
          </cell>
          <cell r="D56">
            <v>65408.220000000583</v>
          </cell>
          <cell r="E56">
            <v>133265.50634920551</v>
          </cell>
          <cell r="F56">
            <v>450787.98978987592</v>
          </cell>
          <cell r="G56">
            <v>485824.33705613058</v>
          </cell>
          <cell r="H56">
            <v>172080.67595978142</v>
          </cell>
          <cell r="I56">
            <v>-128510.78254971972</v>
          </cell>
          <cell r="J56">
            <v>56863.476189467096</v>
          </cell>
          <cell r="K56">
            <v>431989.74786259653</v>
          </cell>
          <cell r="L56">
            <v>225177.44705668098</v>
          </cell>
          <cell r="M56">
            <v>459043.52138701559</v>
          </cell>
          <cell r="N56">
            <v>365788.47816120728</v>
          </cell>
          <cell r="O56">
            <v>2503092.5594844613</v>
          </cell>
          <cell r="P56">
            <v>9.3135652777354833E-2</v>
          </cell>
          <cell r="R56">
            <v>-214626.05777777749</v>
          </cell>
          <cell r="S56">
            <v>-149217.83777777728</v>
          </cell>
          <cell r="T56">
            <v>-15952.331428571735</v>
          </cell>
          <cell r="U56">
            <v>434835.65836130345</v>
          </cell>
          <cell r="V56">
            <v>920659.99541743344</v>
          </cell>
          <cell r="W56">
            <v>1092740.6713772179</v>
          </cell>
          <cell r="X56">
            <v>964229.88882749435</v>
          </cell>
          <cell r="Y56">
            <v>1021093.3650169617</v>
          </cell>
          <cell r="Z56">
            <v>1453083.112879558</v>
          </cell>
          <cell r="AA56">
            <v>1678260.5599362375</v>
          </cell>
          <cell r="AB56">
            <v>2137304.0813232521</v>
          </cell>
          <cell r="AC56">
            <v>2503092.5594844613</v>
          </cell>
        </row>
        <row r="57">
          <cell r="C57">
            <v>-0.10957050059924239</v>
          </cell>
          <cell r="D57">
            <v>2.7786107134199441E-2</v>
          </cell>
          <cell r="E57">
            <v>6.7111402772558101E-2</v>
          </cell>
          <cell r="F57">
            <v>0.16832884492891506</v>
          </cell>
          <cell r="G57">
            <v>0.17546191598052413</v>
          </cell>
          <cell r="H57">
            <v>8.3107978300004992E-2</v>
          </cell>
          <cell r="I57">
            <v>-0.12746944522913031</v>
          </cell>
          <cell r="J57">
            <v>2.8963685057309771E-2</v>
          </cell>
          <cell r="K57">
            <v>0.16441091965508128</v>
          </cell>
          <cell r="L57">
            <v>0.100124979585675</v>
          </cell>
          <cell r="M57">
            <v>0.17118967251948486</v>
          </cell>
          <cell r="N57">
            <v>0.1445551795992468</v>
          </cell>
          <cell r="O57">
            <v>9.3135652777354833E-2</v>
          </cell>
        </row>
        <row r="58">
          <cell r="A58" t="str">
            <v>Interest</v>
          </cell>
          <cell r="B58" t="str">
            <v>Interest expense</v>
          </cell>
          <cell r="C58">
            <v>13523.810000000001</v>
          </cell>
          <cell r="D58">
            <v>17832.07</v>
          </cell>
          <cell r="E58">
            <v>7311.49</v>
          </cell>
          <cell r="F58">
            <v>-416.66666666666669</v>
          </cell>
          <cell r="G58">
            <v>-416.66666666666669</v>
          </cell>
          <cell r="H58">
            <v>-416.66666666666669</v>
          </cell>
          <cell r="I58">
            <v>-416.66666666666669</v>
          </cell>
          <cell r="J58">
            <v>-416.66666666666669</v>
          </cell>
          <cell r="K58">
            <v>-416.66666666666669</v>
          </cell>
          <cell r="L58">
            <v>-416.66666666666669</v>
          </cell>
          <cell r="M58">
            <v>-416.66666666666669</v>
          </cell>
          <cell r="N58">
            <v>-416.66666666666669</v>
          </cell>
          <cell r="O58">
            <v>34917.370000000024</v>
          </cell>
          <cell r="P58">
            <v>1.2992136610754112E-3</v>
          </cell>
          <cell r="R58">
            <v>13523.810000000001</v>
          </cell>
          <cell r="S58">
            <v>31355.88</v>
          </cell>
          <cell r="T58">
            <v>38667.370000000003</v>
          </cell>
          <cell r="U58">
            <v>38250.703333333338</v>
          </cell>
          <cell r="V58">
            <v>37834.036666666674</v>
          </cell>
          <cell r="W58">
            <v>37417.37000000001</v>
          </cell>
          <cell r="X58">
            <v>37000.703333333346</v>
          </cell>
          <cell r="Y58">
            <v>36584.036666666681</v>
          </cell>
          <cell r="Z58">
            <v>36167.370000000017</v>
          </cell>
          <cell r="AA58">
            <v>35750.703333333353</v>
          </cell>
          <cell r="AB58">
            <v>35334.036666666689</v>
          </cell>
          <cell r="AC58">
            <v>34917.370000000024</v>
          </cell>
        </row>
        <row r="60">
          <cell r="B60" t="str">
            <v>Profit Before Tax</v>
          </cell>
          <cell r="C60">
            <v>-228149.86777777749</v>
          </cell>
          <cell r="D60">
            <v>47576.150000000584</v>
          </cell>
          <cell r="E60">
            <v>125954.0163492055</v>
          </cell>
          <cell r="F60">
            <v>451204.65645654261</v>
          </cell>
          <cell r="G60">
            <v>486241.00372279726</v>
          </cell>
          <cell r="H60">
            <v>172497.34262644808</v>
          </cell>
          <cell r="I60">
            <v>-128094.11588305305</v>
          </cell>
          <cell r="J60">
            <v>57280.14285613376</v>
          </cell>
          <cell r="K60">
            <v>432406.41452926322</v>
          </cell>
          <cell r="L60">
            <v>225594.11372334763</v>
          </cell>
          <cell r="M60">
            <v>459460.18805368227</v>
          </cell>
          <cell r="N60">
            <v>366205.14482787397</v>
          </cell>
          <cell r="O60">
            <v>2468175.1894844612</v>
          </cell>
          <cell r="P60">
            <v>9.1836439116279422E-2</v>
          </cell>
          <cell r="R60">
            <v>-228149.86777777749</v>
          </cell>
          <cell r="S60">
            <v>-180573.71777777729</v>
          </cell>
          <cell r="T60">
            <v>-54619.701428571738</v>
          </cell>
          <cell r="U60">
            <v>396584.95502797014</v>
          </cell>
          <cell r="V60">
            <v>882825.95875076682</v>
          </cell>
          <cell r="W60">
            <v>1055323.3013772178</v>
          </cell>
          <cell r="X60">
            <v>927229.18549416098</v>
          </cell>
          <cell r="Y60">
            <v>984509.32835029508</v>
          </cell>
          <cell r="Z60">
            <v>1416915.7428795579</v>
          </cell>
          <cell r="AA60">
            <v>1642509.8566029042</v>
          </cell>
          <cell r="AB60">
            <v>2101970.0446565854</v>
          </cell>
          <cell r="AC60">
            <v>2468175.1894844612</v>
          </cell>
        </row>
        <row r="61">
          <cell r="C61">
            <v>-0.11647465122778954</v>
          </cell>
          <cell r="D61">
            <v>2.0210854246343151E-2</v>
          </cell>
          <cell r="E61">
            <v>6.3429397100574575E-2</v>
          </cell>
          <cell r="F61">
            <v>0.16848443252288151</v>
          </cell>
          <cell r="G61">
            <v>0.17561240068473133</v>
          </cell>
          <cell r="H61">
            <v>8.3309211379190257E-2</v>
          </cell>
          <cell r="I61">
            <v>-0.12705615485931313</v>
          </cell>
          <cell r="J61">
            <v>2.9175916227753899E-2</v>
          </cell>
          <cell r="K61">
            <v>0.1645694987653385</v>
          </cell>
          <cell r="L61">
            <v>0.10031025010028177</v>
          </cell>
          <cell r="M61">
            <v>0.17134505872339192</v>
          </cell>
          <cell r="N61">
            <v>0.14471984122318804</v>
          </cell>
          <cell r="O61">
            <v>9.1836439116279422E-2</v>
          </cell>
        </row>
        <row r="62">
          <cell r="A62" t="str">
            <v>Income Tax</v>
          </cell>
          <cell r="B62" t="str">
            <v>Income tax</v>
          </cell>
          <cell r="C62">
            <v>-44003</v>
          </cell>
          <cell r="D62">
            <v>14273</v>
          </cell>
          <cell r="E62">
            <v>37786</v>
          </cell>
          <cell r="F62">
            <v>135361</v>
          </cell>
          <cell r="G62">
            <v>145872</v>
          </cell>
          <cell r="H62">
            <v>51749</v>
          </cell>
          <cell r="I62">
            <v>-75289</v>
          </cell>
          <cell r="J62">
            <v>-13667</v>
          </cell>
          <cell r="K62">
            <v>104879</v>
          </cell>
          <cell r="L62">
            <v>85705.134117004331</v>
          </cell>
          <cell r="M62">
            <v>155864.9564161046</v>
          </cell>
          <cell r="N62">
            <v>127888.4434483622</v>
          </cell>
          <cell r="O62">
            <v>726419.53398147109</v>
          </cell>
          <cell r="P62">
            <v>2.7028787741481118E-2</v>
          </cell>
          <cell r="R62">
            <v>-44003</v>
          </cell>
          <cell r="S62">
            <v>-29730</v>
          </cell>
          <cell r="T62">
            <v>8056</v>
          </cell>
          <cell r="U62">
            <v>143417</v>
          </cell>
          <cell r="V62">
            <v>289289</v>
          </cell>
          <cell r="W62">
            <v>341038</v>
          </cell>
          <cell r="X62">
            <v>265749</v>
          </cell>
          <cell r="Y62">
            <v>252082</v>
          </cell>
          <cell r="Z62">
            <v>356961</v>
          </cell>
          <cell r="AA62">
            <v>442666.13411700435</v>
          </cell>
          <cell r="AB62">
            <v>598531.09053310892</v>
          </cell>
          <cell r="AC62">
            <v>726419.53398147109</v>
          </cell>
        </row>
        <row r="64">
          <cell r="B64" t="str">
            <v>PAT</v>
          </cell>
          <cell r="C64">
            <v>-184146.86777777749</v>
          </cell>
          <cell r="D64">
            <v>33303.150000000584</v>
          </cell>
          <cell r="E64">
            <v>88168.0163492055</v>
          </cell>
          <cell r="F64">
            <v>315843.65645654261</v>
          </cell>
          <cell r="G64">
            <v>340369.00372279726</v>
          </cell>
          <cell r="H64">
            <v>120748.34262644808</v>
          </cell>
          <cell r="I64">
            <v>-52805.115883053048</v>
          </cell>
          <cell r="J64">
            <v>70947.142856133753</v>
          </cell>
          <cell r="K64">
            <v>327527.41452926322</v>
          </cell>
          <cell r="L64">
            <v>139888.97960634332</v>
          </cell>
          <cell r="M64">
            <v>303595.23163757764</v>
          </cell>
          <cell r="N64">
            <v>238316.70137951177</v>
          </cell>
          <cell r="O64">
            <v>1741755.6555029901</v>
          </cell>
          <cell r="P64">
            <v>6.4807651374798297E-2</v>
          </cell>
          <cell r="R64">
            <v>-184146.86777777749</v>
          </cell>
          <cell r="S64">
            <v>-150843.71777777729</v>
          </cell>
          <cell r="T64">
            <v>-62675.701428571738</v>
          </cell>
          <cell r="U64">
            <v>253167.95502797014</v>
          </cell>
          <cell r="V64">
            <v>593536.95875076682</v>
          </cell>
          <cell r="W64">
            <v>714285.30137721775</v>
          </cell>
          <cell r="X64">
            <v>661480.18549416098</v>
          </cell>
          <cell r="Y64">
            <v>732427.32835029508</v>
          </cell>
          <cell r="Z64">
            <v>1059954.7428795579</v>
          </cell>
          <cell r="AA64">
            <v>1199843.7224858999</v>
          </cell>
          <cell r="AB64">
            <v>1503438.9541234765</v>
          </cell>
          <cell r="AC64">
            <v>1741755.6555029901</v>
          </cell>
        </row>
        <row r="65">
          <cell r="C65">
            <v>-9.4010320531930869E-2</v>
          </cell>
          <cell r="D65">
            <v>1.4147532126792657E-2</v>
          </cell>
          <cell r="E65">
            <v>4.4400681158739269E-2</v>
          </cell>
          <cell r="F65">
            <v>0.11793925098633785</v>
          </cell>
          <cell r="G65">
            <v>0.12292878923166028</v>
          </cell>
          <cell r="H65">
            <v>5.8316545903770299E-2</v>
          </cell>
          <cell r="I65">
            <v>-5.2377230091712572E-2</v>
          </cell>
          <cell r="J65">
            <v>3.613726840325765E-2</v>
          </cell>
          <cell r="K65">
            <v>0.12465361435414211</v>
          </cell>
          <cell r="L65">
            <v>6.2201527774761511E-2</v>
          </cell>
          <cell r="M65">
            <v>0.11321882536426567</v>
          </cell>
          <cell r="N65">
            <v>9.4179876147528374E-2</v>
          </cell>
          <cell r="O65">
            <v>6.4807651374798297E-2</v>
          </cell>
        </row>
      </sheetData>
      <sheetData sheetId="91" refreshError="1">
        <row r="10">
          <cell r="A10" t="str">
            <v>Sales</v>
          </cell>
          <cell r="B10" t="str">
            <v>Sales</v>
          </cell>
          <cell r="C10">
            <v>749013.69</v>
          </cell>
          <cell r="D10">
            <v>731825.25</v>
          </cell>
          <cell r="E10">
            <v>595596.52</v>
          </cell>
          <cell r="F10">
            <v>920977.72909836122</v>
          </cell>
          <cell r="G10">
            <v>983034.84273884562</v>
          </cell>
          <cell r="H10">
            <v>516709.66202383413</v>
          </cell>
          <cell r="I10">
            <v>240916.26381662471</v>
          </cell>
          <cell r="J10">
            <v>566303.66579300608</v>
          </cell>
          <cell r="K10">
            <v>1006635.4404329919</v>
          </cell>
          <cell r="L10">
            <v>832171.92249430052</v>
          </cell>
          <cell r="M10">
            <v>950643.91538217419</v>
          </cell>
          <cell r="N10">
            <v>866929.62194781692</v>
          </cell>
          <cell r="O10">
            <v>8960758.5237279553</v>
          </cell>
          <cell r="R10">
            <v>749013.69</v>
          </cell>
          <cell r="S10">
            <v>1480838.94</v>
          </cell>
          <cell r="T10">
            <v>2076435.46</v>
          </cell>
          <cell r="U10">
            <v>2997413.1890983609</v>
          </cell>
          <cell r="V10">
            <v>3980448.0318372063</v>
          </cell>
          <cell r="W10">
            <v>4497157.6938610403</v>
          </cell>
          <cell r="X10">
            <v>4738073.9576776652</v>
          </cell>
          <cell r="Y10">
            <v>5304377.6234706715</v>
          </cell>
          <cell r="Z10">
            <v>6311013.0639036633</v>
          </cell>
          <cell r="AA10">
            <v>7143184.9863979639</v>
          </cell>
          <cell r="AB10">
            <v>8093828.9017801378</v>
          </cell>
          <cell r="AC10">
            <v>8960758.5237279553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201239.71</v>
          </cell>
          <cell r="D11">
            <v>207698.53</v>
          </cell>
          <cell r="E11">
            <v>162555.75</v>
          </cell>
          <cell r="F11">
            <v>265846.13248457864</v>
          </cell>
          <cell r="G11">
            <v>283759.3166292485</v>
          </cell>
          <cell r="H11">
            <v>149151.56026729429</v>
          </cell>
          <cell r="I11">
            <v>67792.025789251042</v>
          </cell>
          <cell r="J11">
            <v>163572.14719759658</v>
          </cell>
          <cell r="K11">
            <v>289382.33424125274</v>
          </cell>
          <cell r="L11">
            <v>239022.32005387213</v>
          </cell>
          <cell r="M11">
            <v>271470.02117289457</v>
          </cell>
          <cell r="N11">
            <v>248988.85308152737</v>
          </cell>
          <cell r="O11">
            <v>2550478.7009175159</v>
          </cell>
          <cell r="P11">
            <v>0.2846275451083618</v>
          </cell>
          <cell r="R11">
            <v>201239.71</v>
          </cell>
          <cell r="S11">
            <v>408938.23999999999</v>
          </cell>
          <cell r="T11">
            <v>571493.99</v>
          </cell>
          <cell r="U11">
            <v>837340.12248457863</v>
          </cell>
          <cell r="V11">
            <v>1121099.4391138272</v>
          </cell>
          <cell r="W11">
            <v>1270250.9993811215</v>
          </cell>
          <cell r="X11">
            <v>1338043.0251703726</v>
          </cell>
          <cell r="Y11">
            <v>1501615.1723679691</v>
          </cell>
          <cell r="Z11">
            <v>1790997.5066092219</v>
          </cell>
          <cell r="AA11">
            <v>2030019.8266630941</v>
          </cell>
          <cell r="AB11">
            <v>2301489.8478359887</v>
          </cell>
          <cell r="AC11">
            <v>2550478.7009175159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547773.98</v>
          </cell>
          <cell r="D13">
            <v>524126.71999999997</v>
          </cell>
          <cell r="E13">
            <v>433040.77</v>
          </cell>
          <cell r="F13">
            <v>655131.59661378257</v>
          </cell>
          <cell r="G13">
            <v>699275.52610959718</v>
          </cell>
          <cell r="H13">
            <v>367558.10175653984</v>
          </cell>
          <cell r="I13">
            <v>173124.23802737368</v>
          </cell>
          <cell r="J13">
            <v>402731.51859540946</v>
          </cell>
          <cell r="K13">
            <v>717253.10619173921</v>
          </cell>
          <cell r="L13">
            <v>593149.60244042845</v>
          </cell>
          <cell r="M13">
            <v>679173.89420927968</v>
          </cell>
          <cell r="N13">
            <v>617940.76886628952</v>
          </cell>
          <cell r="O13">
            <v>6410279.8228104394</v>
          </cell>
          <cell r="P13">
            <v>0.71537245489163825</v>
          </cell>
          <cell r="R13">
            <v>547773.98</v>
          </cell>
          <cell r="S13">
            <v>1071900.7</v>
          </cell>
          <cell r="T13">
            <v>1504941.47</v>
          </cell>
          <cell r="U13">
            <v>2160073.0666137822</v>
          </cell>
          <cell r="V13">
            <v>2859348.5927233789</v>
          </cell>
          <cell r="W13">
            <v>3226906.694479919</v>
          </cell>
          <cell r="X13">
            <v>3400030.9325072924</v>
          </cell>
          <cell r="Y13">
            <v>3802762.4511027024</v>
          </cell>
          <cell r="Z13">
            <v>4520015.5572944414</v>
          </cell>
          <cell r="AA13">
            <v>5113165.1597348694</v>
          </cell>
          <cell r="AB13">
            <v>5792339.0539441491</v>
          </cell>
          <cell r="AC13">
            <v>6410279.8228104394</v>
          </cell>
        </row>
        <row r="14">
          <cell r="C14">
            <v>0.73132706025706962</v>
          </cell>
          <cell r="D14">
            <v>0.7161910852351705</v>
          </cell>
          <cell r="E14">
            <v>0.72707068536935038</v>
          </cell>
          <cell r="F14">
            <v>0.71134358184226398</v>
          </cell>
          <cell r="G14">
            <v>0.71134358184226398</v>
          </cell>
          <cell r="H14">
            <v>0.71134358184226398</v>
          </cell>
          <cell r="I14">
            <v>0.71860751650684962</v>
          </cell>
          <cell r="J14">
            <v>0.71115824057302657</v>
          </cell>
          <cell r="K14">
            <v>0.71252518775140838</v>
          </cell>
          <cell r="L14">
            <v>0.71277290954801575</v>
          </cell>
          <cell r="M14">
            <v>0.71443564011687888</v>
          </cell>
          <cell r="N14">
            <v>0.71279231118888364</v>
          </cell>
          <cell r="O14">
            <v>0.71537245489163825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157714.28000000003</v>
          </cell>
          <cell r="D16">
            <v>146655.89000000001</v>
          </cell>
          <cell r="E16">
            <v>133385.67000000001</v>
          </cell>
          <cell r="F16">
            <v>155718.51819450202</v>
          </cell>
          <cell r="G16">
            <v>158699.77930404447</v>
          </cell>
          <cell r="H16">
            <v>125349.81745714658</v>
          </cell>
          <cell r="I16">
            <v>57363.439784965791</v>
          </cell>
          <cell r="J16">
            <v>137440.83737858539</v>
          </cell>
          <cell r="K16">
            <v>158401.05892858063</v>
          </cell>
          <cell r="L16">
            <v>150019.72646639423</v>
          </cell>
          <cell r="M16">
            <v>155711.19234753045</v>
          </cell>
          <cell r="N16">
            <v>151689.50727892519</v>
          </cell>
          <cell r="O16">
            <v>1688149.7171406751</v>
          </cell>
          <cell r="P16">
            <v>0.1883936178695676</v>
          </cell>
          <cell r="R16">
            <v>157714.28000000003</v>
          </cell>
          <cell r="S16">
            <v>304370.17000000004</v>
          </cell>
          <cell r="T16">
            <v>437755.84000000008</v>
          </cell>
          <cell r="U16">
            <v>593474.35819450207</v>
          </cell>
          <cell r="V16">
            <v>752174.13749854651</v>
          </cell>
          <cell r="W16">
            <v>877523.9549556931</v>
          </cell>
          <cell r="X16">
            <v>934887.39474065893</v>
          </cell>
          <cell r="Y16">
            <v>1072328.2321192443</v>
          </cell>
          <cell r="Z16">
            <v>1230729.291047825</v>
          </cell>
          <cell r="AA16">
            <v>1380749.0175142193</v>
          </cell>
          <cell r="AB16">
            <v>1536460.2098617498</v>
          </cell>
          <cell r="AC16">
            <v>1688149.7171406751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0</v>
          </cell>
          <cell r="D19">
            <v>2016.44</v>
          </cell>
          <cell r="E19">
            <v>12266.66</v>
          </cell>
          <cell r="F19">
            <v>12266.666666666666</v>
          </cell>
          <cell r="G19">
            <v>12266.666666666666</v>
          </cell>
          <cell r="H19">
            <v>12266.666666666666</v>
          </cell>
          <cell r="I19">
            <v>12266.666666666666</v>
          </cell>
          <cell r="J19">
            <v>12266.666666666666</v>
          </cell>
          <cell r="K19">
            <v>12266.666666666666</v>
          </cell>
          <cell r="L19">
            <v>12266.666666666666</v>
          </cell>
          <cell r="M19">
            <v>12266.666666666666</v>
          </cell>
          <cell r="N19">
            <v>12266.666666666666</v>
          </cell>
          <cell r="O19">
            <v>124683.10000000002</v>
          </cell>
          <cell r="P19">
            <v>1.3914346611376818E-2</v>
          </cell>
          <cell r="R19">
            <v>0</v>
          </cell>
          <cell r="S19">
            <v>2016.44</v>
          </cell>
          <cell r="T19">
            <v>14283.1</v>
          </cell>
          <cell r="U19">
            <v>26549.766666666666</v>
          </cell>
          <cell r="V19">
            <v>38816.433333333334</v>
          </cell>
          <cell r="W19">
            <v>51083.1</v>
          </cell>
          <cell r="X19">
            <v>63349.766666666663</v>
          </cell>
          <cell r="Y19">
            <v>75616.433333333334</v>
          </cell>
          <cell r="Z19">
            <v>87883.1</v>
          </cell>
          <cell r="AA19">
            <v>100149.76666666668</v>
          </cell>
          <cell r="AB19">
            <v>112416.43333333335</v>
          </cell>
          <cell r="AC19">
            <v>124683.10000000002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643.4</v>
          </cell>
          <cell r="D20">
            <v>2678.93</v>
          </cell>
          <cell r="E20">
            <v>1018.45</v>
          </cell>
          <cell r="F20">
            <v>1710.7937273997666</v>
          </cell>
          <cell r="G20">
            <v>1826.0700445161569</v>
          </cell>
          <cell r="H20">
            <v>959.83173180816266</v>
          </cell>
          <cell r="I20">
            <v>447.52225807845792</v>
          </cell>
          <cell r="J20">
            <v>1004.0512944261162</v>
          </cell>
          <cell r="K20">
            <v>1814.5194343998962</v>
          </cell>
          <cell r="L20">
            <v>1490.4387506663015</v>
          </cell>
          <cell r="M20">
            <v>1710.5104591358968</v>
          </cell>
          <cell r="N20">
            <v>1555.004105859133</v>
          </cell>
          <cell r="O20">
            <v>16859.521806289889</v>
          </cell>
          <cell r="P20">
            <v>1.8814837785937569E-3</v>
          </cell>
          <cell r="R20">
            <v>643.4</v>
          </cell>
          <cell r="S20">
            <v>3322.33</v>
          </cell>
          <cell r="T20">
            <v>4340.78</v>
          </cell>
          <cell r="U20">
            <v>6051.5737273997665</v>
          </cell>
          <cell r="V20">
            <v>7877.6437719159239</v>
          </cell>
          <cell r="W20">
            <v>8837.4755037240866</v>
          </cell>
          <cell r="X20">
            <v>9284.9977618025441</v>
          </cell>
          <cell r="Y20">
            <v>10289.04905622866</v>
          </cell>
          <cell r="Z20">
            <v>12103.568490628555</v>
          </cell>
          <cell r="AA20">
            <v>13594.007241294858</v>
          </cell>
          <cell r="AB20">
            <v>15304.517700430755</v>
          </cell>
          <cell r="AC20">
            <v>16859.521806289889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982.68</v>
          </cell>
          <cell r="D22">
            <v>982.68</v>
          </cell>
          <cell r="E22">
            <v>982.68</v>
          </cell>
          <cell r="F22">
            <v>1125</v>
          </cell>
          <cell r="G22">
            <v>1125</v>
          </cell>
          <cell r="H22">
            <v>1125</v>
          </cell>
          <cell r="I22">
            <v>1125</v>
          </cell>
          <cell r="J22">
            <v>1125</v>
          </cell>
          <cell r="K22">
            <v>1125</v>
          </cell>
          <cell r="L22">
            <v>1125</v>
          </cell>
          <cell r="M22">
            <v>1125</v>
          </cell>
          <cell r="N22">
            <v>1125</v>
          </cell>
          <cell r="O22">
            <v>13073.04</v>
          </cell>
          <cell r="P22">
            <v>1.4589211354577613E-3</v>
          </cell>
          <cell r="R22">
            <v>982.68</v>
          </cell>
          <cell r="S22">
            <v>1965.36</v>
          </cell>
          <cell r="T22">
            <v>2948.04</v>
          </cell>
          <cell r="U22">
            <v>4073.04</v>
          </cell>
          <cell r="V22">
            <v>5198.04</v>
          </cell>
          <cell r="W22">
            <v>6323.04</v>
          </cell>
          <cell r="X22">
            <v>7448.04</v>
          </cell>
          <cell r="Y22">
            <v>8573.0400000000009</v>
          </cell>
          <cell r="Z22">
            <v>9698.0400000000009</v>
          </cell>
          <cell r="AA22">
            <v>10823.04</v>
          </cell>
          <cell r="AB22">
            <v>11948.04</v>
          </cell>
          <cell r="AC22">
            <v>13073.04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5787.6</v>
          </cell>
          <cell r="D23">
            <v>4024.36</v>
          </cell>
          <cell r="E23">
            <v>672</v>
          </cell>
          <cell r="F23">
            <v>3110.5340498177575</v>
          </cell>
          <cell r="G23">
            <v>3320.1273536657395</v>
          </cell>
          <cell r="H23">
            <v>1745.1486032875684</v>
          </cell>
          <cell r="I23">
            <v>813.67683286992349</v>
          </cell>
          <cell r="J23">
            <v>1825.5478080474841</v>
          </cell>
          <cell r="K23">
            <v>3299.1262443634478</v>
          </cell>
          <cell r="L23">
            <v>2709.888637575094</v>
          </cell>
          <cell r="M23">
            <v>3110.0190166107213</v>
          </cell>
          <cell r="N23">
            <v>2827.2801924711507</v>
          </cell>
          <cell r="O23">
            <v>33245.308738708889</v>
          </cell>
          <cell r="P23">
            <v>3.7100998370479246E-3</v>
          </cell>
          <cell r="R23">
            <v>5787.6</v>
          </cell>
          <cell r="S23">
            <v>9811.9600000000009</v>
          </cell>
          <cell r="T23">
            <v>10483.960000000001</v>
          </cell>
          <cell r="U23">
            <v>13594.494049817758</v>
          </cell>
          <cell r="V23">
            <v>16914.621403483499</v>
          </cell>
          <cell r="W23">
            <v>18659.770006771068</v>
          </cell>
          <cell r="X23">
            <v>19473.44683964099</v>
          </cell>
          <cell r="Y23">
            <v>21298.994647688472</v>
          </cell>
          <cell r="Z23">
            <v>24598.12089205192</v>
          </cell>
          <cell r="AA23">
            <v>27308.009529627016</v>
          </cell>
          <cell r="AB23">
            <v>30418.028546237736</v>
          </cell>
          <cell r="AC23">
            <v>33245.308738708889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17525.810000000001</v>
          </cell>
          <cell r="D24">
            <v>14426</v>
          </cell>
          <cell r="E24">
            <v>16211.400000000001</v>
          </cell>
          <cell r="F24">
            <v>28755.304167864786</v>
          </cell>
          <cell r="G24">
            <v>30692.887588322617</v>
          </cell>
          <cell r="H24">
            <v>16133.010634813192</v>
          </cell>
          <cell r="I24">
            <v>6355.3615281027687</v>
          </cell>
          <cell r="J24">
            <v>23682.898184749349</v>
          </cell>
          <cell r="K24">
            <v>36887.014176311328</v>
          </cell>
          <cell r="L24">
            <v>31439.812397138856</v>
          </cell>
          <cell r="M24">
            <v>33972.147436191051</v>
          </cell>
          <cell r="N24">
            <v>32480.704241768934</v>
          </cell>
          <cell r="O24">
            <v>288562.35035526287</v>
          </cell>
          <cell r="P24">
            <v>3.2202893269710826E-2</v>
          </cell>
          <cell r="R24">
            <v>17525.810000000001</v>
          </cell>
          <cell r="S24">
            <v>31951.81</v>
          </cell>
          <cell r="T24">
            <v>48163.210000000006</v>
          </cell>
          <cell r="U24">
            <v>76918.514167864792</v>
          </cell>
          <cell r="V24">
            <v>107611.40175618741</v>
          </cell>
          <cell r="W24">
            <v>123744.4123910006</v>
          </cell>
          <cell r="X24">
            <v>130099.77391910338</v>
          </cell>
          <cell r="Y24">
            <v>153782.67210385273</v>
          </cell>
          <cell r="Z24">
            <v>190669.68628016405</v>
          </cell>
          <cell r="AA24">
            <v>222109.49867730291</v>
          </cell>
          <cell r="AB24">
            <v>256081.64611349395</v>
          </cell>
          <cell r="AC24">
            <v>288562.35035526287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1055.82</v>
          </cell>
          <cell r="D25">
            <v>2821.89</v>
          </cell>
          <cell r="E25">
            <v>1311.66</v>
          </cell>
          <cell r="F25">
            <v>2751.795196865141</v>
          </cell>
          <cell r="G25">
            <v>2906.8942417126477</v>
          </cell>
          <cell r="H25">
            <v>1741.4099664328007</v>
          </cell>
          <cell r="I25">
            <v>1052.1208563237435</v>
          </cell>
          <cell r="J25">
            <v>1800.905377955138</v>
          </cell>
          <cell r="K25">
            <v>2891.3534208289516</v>
          </cell>
          <cell r="L25">
            <v>2455.3175918055695</v>
          </cell>
          <cell r="M25">
            <v>2751.4140722919337</v>
          </cell>
          <cell r="N25">
            <v>2542.1873424286514</v>
          </cell>
          <cell r="O25">
            <v>26082.768066644574</v>
          </cell>
          <cell r="P25">
            <v>2.9107768050637447E-3</v>
          </cell>
          <cell r="R25">
            <v>1055.82</v>
          </cell>
          <cell r="S25">
            <v>3877.71</v>
          </cell>
          <cell r="T25">
            <v>5189.37</v>
          </cell>
          <cell r="U25">
            <v>7941.1651968651404</v>
          </cell>
          <cell r="V25">
            <v>10848.059438577788</v>
          </cell>
          <cell r="W25">
            <v>12589.469405010588</v>
          </cell>
          <cell r="X25">
            <v>13641.590261334331</v>
          </cell>
          <cell r="Y25">
            <v>15442.495639289469</v>
          </cell>
          <cell r="Z25">
            <v>18333.84906011842</v>
          </cell>
          <cell r="AA25">
            <v>20789.166651923988</v>
          </cell>
          <cell r="AB25">
            <v>23540.580724215921</v>
          </cell>
          <cell r="AC25">
            <v>26082.768066644574</v>
          </cell>
        </row>
        <row r="26">
          <cell r="B26" t="str">
            <v>Total Manufacturing Costs</v>
          </cell>
          <cell r="C26">
            <v>183709.59000000003</v>
          </cell>
          <cell r="D26">
            <v>173606.19</v>
          </cell>
          <cell r="E26">
            <v>165848.52000000002</v>
          </cell>
          <cell r="F26">
            <v>205438.61200311611</v>
          </cell>
          <cell r="G26">
            <v>210837.42519892828</v>
          </cell>
          <cell r="H26">
            <v>159320.88506015498</v>
          </cell>
          <cell r="I26">
            <v>79423.787927007361</v>
          </cell>
          <cell r="J26">
            <v>179145.90671043014</v>
          </cell>
          <cell r="K26">
            <v>216684.73887115091</v>
          </cell>
          <cell r="L26">
            <v>201506.8505102467</v>
          </cell>
          <cell r="M26">
            <v>210646.94999842672</v>
          </cell>
          <cell r="N26">
            <v>204486.34982811971</v>
          </cell>
          <cell r="O26">
            <v>2190655.8061075816</v>
          </cell>
          <cell r="P26">
            <v>0.24447213930681846</v>
          </cell>
          <cell r="R26">
            <v>183709.59000000003</v>
          </cell>
          <cell r="S26">
            <v>357315.78000000009</v>
          </cell>
          <cell r="T26">
            <v>523164.3000000001</v>
          </cell>
          <cell r="U26">
            <v>728602.91200311633</v>
          </cell>
          <cell r="V26">
            <v>939440.33720204455</v>
          </cell>
          <cell r="W26">
            <v>1098761.2222621995</v>
          </cell>
          <cell r="X26">
            <v>1178185.0101892068</v>
          </cell>
          <cell r="Y26">
            <v>1357330.9168996371</v>
          </cell>
          <cell r="Z26">
            <v>1574015.6557707882</v>
          </cell>
          <cell r="AA26">
            <v>1775522.5062810346</v>
          </cell>
          <cell r="AB26">
            <v>1986169.4562794615</v>
          </cell>
          <cell r="AC26">
            <v>2190655.8061075816</v>
          </cell>
        </row>
        <row r="27">
          <cell r="C27">
            <v>0.24526866791980803</v>
          </cell>
          <cell r="D27">
            <v>0.2372235584929599</v>
          </cell>
          <cell r="E27">
            <v>0.27845783920967171</v>
          </cell>
          <cell r="F27">
            <v>0.22306577619878046</v>
          </cell>
          <cell r="G27">
            <v>0.2144760450316405</v>
          </cell>
          <cell r="H27">
            <v>0.30833734448883993</v>
          </cell>
          <cell r="I27">
            <v>0.32967383218038526</v>
          </cell>
          <cell r="J27">
            <v>0.31634248113080571</v>
          </cell>
          <cell r="K27">
            <v>0.2152564177334613</v>
          </cell>
          <cell r="L27">
            <v>0.24214569737736713</v>
          </cell>
          <cell r="M27">
            <v>0.2215834410655679</v>
          </cell>
          <cell r="N27">
            <v>0.23587422167981745</v>
          </cell>
          <cell r="O27">
            <v>0.24447213930681846</v>
          </cell>
        </row>
        <row r="28">
          <cell r="B28" t="str">
            <v>Contribution margin</v>
          </cell>
          <cell r="C28">
            <v>364064.38999999996</v>
          </cell>
          <cell r="D28">
            <v>350520.52999999997</v>
          </cell>
          <cell r="E28">
            <v>267192.25</v>
          </cell>
          <cell r="F28">
            <v>449692.98461066646</v>
          </cell>
          <cell r="G28">
            <v>488438.1009106689</v>
          </cell>
          <cell r="H28">
            <v>208237.21669638486</v>
          </cell>
          <cell r="I28">
            <v>93700.450100366317</v>
          </cell>
          <cell r="J28">
            <v>223585.61188497933</v>
          </cell>
          <cell r="K28">
            <v>500568.36732058832</v>
          </cell>
          <cell r="L28">
            <v>391642.75193018175</v>
          </cell>
          <cell r="M28">
            <v>468526.94421085296</v>
          </cell>
          <cell r="N28">
            <v>413454.41903816978</v>
          </cell>
          <cell r="O28">
            <v>4219624.0167028578</v>
          </cell>
          <cell r="P28">
            <v>0.47090031558481976</v>
          </cell>
          <cell r="R28">
            <v>364064.38999999996</v>
          </cell>
          <cell r="S28">
            <v>714584.91999999993</v>
          </cell>
          <cell r="T28">
            <v>981777.16999999993</v>
          </cell>
          <cell r="U28">
            <v>1431470.154610666</v>
          </cell>
          <cell r="V28">
            <v>1919908.2555213342</v>
          </cell>
          <cell r="W28">
            <v>2128145.4722177195</v>
          </cell>
          <cell r="X28">
            <v>2221845.9223180856</v>
          </cell>
          <cell r="Y28">
            <v>2445431.5342030656</v>
          </cell>
          <cell r="Z28">
            <v>2945999.9015236534</v>
          </cell>
          <cell r="AA28">
            <v>3337642.6534538348</v>
          </cell>
          <cell r="AB28">
            <v>3806169.5976646878</v>
          </cell>
          <cell r="AC28">
            <v>4219624.0167028578</v>
          </cell>
        </row>
        <row r="29">
          <cell r="C29">
            <v>0.4860583923372615</v>
          </cell>
          <cell r="D29">
            <v>0.4789675267422106</v>
          </cell>
          <cell r="E29">
            <v>0.44861284615967867</v>
          </cell>
          <cell r="F29">
            <v>0.48827780564348355</v>
          </cell>
          <cell r="G29">
            <v>0.49686753681062357</v>
          </cell>
          <cell r="H29">
            <v>0.40300623735342411</v>
          </cell>
          <cell r="I29">
            <v>0.38893368432646436</v>
          </cell>
          <cell r="J29">
            <v>0.39481575944222086</v>
          </cell>
          <cell r="K29">
            <v>0.49726877001794706</v>
          </cell>
          <cell r="L29">
            <v>0.47062721217064862</v>
          </cell>
          <cell r="M29">
            <v>0.492852199051311</v>
          </cell>
          <cell r="N29">
            <v>0.47691808950906611</v>
          </cell>
          <cell r="O29">
            <v>0.47090031558481976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22159.439999999999</v>
          </cell>
          <cell r="D31">
            <v>22723.53</v>
          </cell>
          <cell r="E31">
            <v>21014.07</v>
          </cell>
          <cell r="F31">
            <v>20857.774198357467</v>
          </cell>
          <cell r="G31">
            <v>24299.466064434422</v>
          </cell>
          <cell r="H31">
            <v>21844.660137690749</v>
          </cell>
          <cell r="I31">
            <v>9709.4989436018404</v>
          </cell>
          <cell r="J31">
            <v>24269.574473522058</v>
          </cell>
          <cell r="K31">
            <v>24299.046042248377</v>
          </cell>
          <cell r="L31">
            <v>24287.261290112609</v>
          </cell>
          <cell r="M31">
            <v>24295.263897693323</v>
          </cell>
          <cell r="N31">
            <v>24289.609121210531</v>
          </cell>
          <cell r="O31">
            <v>264049.19416887139</v>
          </cell>
          <cell r="P31">
            <v>2.9467281533106047E-2</v>
          </cell>
          <cell r="R31">
            <v>22159.439999999999</v>
          </cell>
          <cell r="S31">
            <v>44882.97</v>
          </cell>
          <cell r="T31">
            <v>65897.040000000008</v>
          </cell>
          <cell r="U31">
            <v>86754.814198357475</v>
          </cell>
          <cell r="V31">
            <v>111054.2802627919</v>
          </cell>
          <cell r="W31">
            <v>132898.94040048265</v>
          </cell>
          <cell r="X31">
            <v>142608.4393440845</v>
          </cell>
          <cell r="Y31">
            <v>166878.01381760655</v>
          </cell>
          <cell r="Z31">
            <v>191177.05985985493</v>
          </cell>
          <cell r="AA31">
            <v>215464.32114996752</v>
          </cell>
          <cell r="AB31">
            <v>239759.58504766086</v>
          </cell>
          <cell r="AC31">
            <v>264049.19416887139</v>
          </cell>
        </row>
        <row r="32">
          <cell r="A32" t="str">
            <v>Installation Labour</v>
          </cell>
          <cell r="B32" t="str">
            <v>Installation Labour</v>
          </cell>
          <cell r="C32">
            <v>75780.92</v>
          </cell>
          <cell r="D32">
            <v>69090.09</v>
          </cell>
          <cell r="E32">
            <v>58833.22</v>
          </cell>
          <cell r="F32">
            <v>61203.440448803929</v>
          </cell>
          <cell r="G32">
            <v>66958.277326537704</v>
          </cell>
          <cell r="H32">
            <v>49828.455066811432</v>
          </cell>
          <cell r="I32">
            <v>22465.432107586865</v>
          </cell>
          <cell r="J32">
            <v>54412.129957327546</v>
          </cell>
          <cell r="K32">
            <v>66781.984928454302</v>
          </cell>
          <cell r="L32">
            <v>61835.669510234584</v>
          </cell>
          <cell r="M32">
            <v>65194.537037223425</v>
          </cell>
          <cell r="N32">
            <v>62821.105014115645</v>
          </cell>
          <cell r="O32">
            <v>715205.26139709551</v>
          </cell>
          <cell r="P32">
            <v>7.9815258887207224E-2</v>
          </cell>
          <cell r="R32">
            <v>75780.92</v>
          </cell>
          <cell r="S32">
            <v>144871.01</v>
          </cell>
          <cell r="T32">
            <v>203704.23</v>
          </cell>
          <cell r="U32">
            <v>264907.67044880392</v>
          </cell>
          <cell r="V32">
            <v>331865.94777534163</v>
          </cell>
          <cell r="W32">
            <v>381694.40284215304</v>
          </cell>
          <cell r="X32">
            <v>404159.83494973992</v>
          </cell>
          <cell r="Y32">
            <v>458571.96490706748</v>
          </cell>
          <cell r="Z32">
            <v>525353.94983552175</v>
          </cell>
          <cell r="AA32">
            <v>587189.61934575636</v>
          </cell>
          <cell r="AB32">
            <v>652384.15638297983</v>
          </cell>
          <cell r="AC32">
            <v>715205.26139709551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1523.8</v>
          </cell>
          <cell r="D34">
            <v>2165.27</v>
          </cell>
          <cell r="E34">
            <v>-416.34</v>
          </cell>
          <cell r="F34">
            <v>1333.3333333333333</v>
          </cell>
          <cell r="G34">
            <v>1333.3333333333333</v>
          </cell>
          <cell r="H34">
            <v>1333.3333333333333</v>
          </cell>
          <cell r="I34">
            <v>1333.3333333333333</v>
          </cell>
          <cell r="J34">
            <v>1333.3333333333333</v>
          </cell>
          <cell r="K34">
            <v>1333.3333333333333</v>
          </cell>
          <cell r="L34">
            <v>1333.3333333333333</v>
          </cell>
          <cell r="M34">
            <v>1333.3333333333333</v>
          </cell>
          <cell r="N34">
            <v>1333.3333333333333</v>
          </cell>
          <cell r="O34">
            <v>15272.730000000001</v>
          </cell>
          <cell r="P34">
            <v>1.7044014699824841E-3</v>
          </cell>
          <cell r="R34">
            <v>1523.8</v>
          </cell>
          <cell r="S34">
            <v>3689.0699999999997</v>
          </cell>
          <cell r="T34">
            <v>3272.7299999999996</v>
          </cell>
          <cell r="U34">
            <v>4606.0633333333326</v>
          </cell>
          <cell r="V34">
            <v>5939.3966666666656</v>
          </cell>
          <cell r="W34">
            <v>7272.7299999999987</v>
          </cell>
          <cell r="X34">
            <v>8606.0633333333317</v>
          </cell>
          <cell r="Y34">
            <v>9939.3966666666656</v>
          </cell>
          <cell r="Z34">
            <v>11272.73</v>
          </cell>
          <cell r="AA34">
            <v>12606.063333333334</v>
          </cell>
          <cell r="AB34">
            <v>13939.396666666667</v>
          </cell>
          <cell r="AC34">
            <v>15272.730000000001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3513.5099999999998</v>
          </cell>
          <cell r="E35">
            <v>810.65</v>
          </cell>
          <cell r="F35">
            <v>2500</v>
          </cell>
          <cell r="G35">
            <v>2500</v>
          </cell>
          <cell r="H35">
            <v>2500</v>
          </cell>
          <cell r="I35">
            <v>2500</v>
          </cell>
          <cell r="J35">
            <v>2500</v>
          </cell>
          <cell r="K35">
            <v>2500</v>
          </cell>
          <cell r="L35">
            <v>2500</v>
          </cell>
          <cell r="M35">
            <v>2500</v>
          </cell>
          <cell r="N35">
            <v>2500</v>
          </cell>
          <cell r="O35">
            <v>26824.16</v>
          </cell>
          <cell r="P35">
            <v>2.9935144361908674E-3</v>
          </cell>
          <cell r="R35">
            <v>0</v>
          </cell>
          <cell r="S35">
            <v>3513.5099999999998</v>
          </cell>
          <cell r="T35">
            <v>4324.16</v>
          </cell>
          <cell r="U35">
            <v>6824.16</v>
          </cell>
          <cell r="V35">
            <v>9324.16</v>
          </cell>
          <cell r="W35">
            <v>11824.16</v>
          </cell>
          <cell r="X35">
            <v>14324.16</v>
          </cell>
          <cell r="Y35">
            <v>16824.16</v>
          </cell>
          <cell r="Z35">
            <v>19324.16</v>
          </cell>
          <cell r="AA35">
            <v>21824.16</v>
          </cell>
          <cell r="AB35">
            <v>24324.16</v>
          </cell>
          <cell r="AC35">
            <v>26824.16</v>
          </cell>
        </row>
        <row r="36">
          <cell r="A36" t="str">
            <v>Sales Motor</v>
          </cell>
          <cell r="B36" t="str">
            <v>Motor Vehicle Expenses</v>
          </cell>
          <cell r="C36">
            <v>8459.18</v>
          </cell>
          <cell r="D36">
            <v>7819.52</v>
          </cell>
          <cell r="E36">
            <v>6662.5599999999995</v>
          </cell>
          <cell r="F36">
            <v>6450.3227170705168</v>
          </cell>
          <cell r="G36">
            <v>6844.4948127284742</v>
          </cell>
          <cell r="H36">
            <v>4582.5076535223243</v>
          </cell>
          <cell r="I36">
            <v>2830.7332740409424</v>
          </cell>
          <cell r="J36">
            <v>6783.7105901029445</v>
          </cell>
          <cell r="K36">
            <v>9554.9990315520372</v>
          </cell>
          <cell r="L36">
            <v>8446.8480646838216</v>
          </cell>
          <cell r="M36">
            <v>9199.3541187669271</v>
          </cell>
          <cell r="N36">
            <v>8667.6207437551257</v>
          </cell>
          <cell r="O36">
            <v>86301.851006223107</v>
          </cell>
          <cell r="P36">
            <v>9.6310876783139605E-3</v>
          </cell>
          <cell r="R36">
            <v>8459.18</v>
          </cell>
          <cell r="S36">
            <v>16278.7</v>
          </cell>
          <cell r="T36">
            <v>22941.260000000002</v>
          </cell>
          <cell r="U36">
            <v>29391.58271707052</v>
          </cell>
          <cell r="V36">
            <v>36236.077529798997</v>
          </cell>
          <cell r="W36">
            <v>40818.585183321324</v>
          </cell>
          <cell r="X36">
            <v>43649.318457362264</v>
          </cell>
          <cell r="Y36">
            <v>50433.029047465207</v>
          </cell>
          <cell r="Z36">
            <v>59988.02807901724</v>
          </cell>
          <cell r="AA36">
            <v>68434.876143701054</v>
          </cell>
          <cell r="AB36">
            <v>77634.230262467987</v>
          </cell>
          <cell r="AC36">
            <v>86301.851006223107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2286.16</v>
          </cell>
          <cell r="D38">
            <v>1044.52</v>
          </cell>
          <cell r="E38">
            <v>1370.93</v>
          </cell>
          <cell r="F38">
            <v>1662.3730806909368</v>
          </cell>
          <cell r="G38">
            <v>1774.3867287107601</v>
          </cell>
          <cell r="H38">
            <v>932.66558521698619</v>
          </cell>
          <cell r="I38">
            <v>434.85602204678275</v>
          </cell>
          <cell r="J38">
            <v>975.63360021417702</v>
          </cell>
          <cell r="K38">
            <v>1763.1630358626387</v>
          </cell>
          <cell r="L38">
            <v>1448.2548175413826</v>
          </cell>
          <cell r="M38">
            <v>1662.0978297773231</v>
          </cell>
          <cell r="N38">
            <v>1510.9927775296653</v>
          </cell>
          <cell r="O38">
            <v>16866.033477590652</v>
          </cell>
          <cell r="P38">
            <v>1.8822104661039181E-3</v>
          </cell>
          <cell r="R38">
            <v>2286.16</v>
          </cell>
          <cell r="S38">
            <v>3330.68</v>
          </cell>
          <cell r="T38">
            <v>4701.6099999999997</v>
          </cell>
          <cell r="U38">
            <v>6363.9830806909367</v>
          </cell>
          <cell r="V38">
            <v>8138.3698094016963</v>
          </cell>
          <cell r="W38">
            <v>9071.0353946186824</v>
          </cell>
          <cell r="X38">
            <v>9505.8914166654649</v>
          </cell>
          <cell r="Y38">
            <v>10481.525016879641</v>
          </cell>
          <cell r="Z38">
            <v>12244.68805274228</v>
          </cell>
          <cell r="AA38">
            <v>13692.942870283663</v>
          </cell>
          <cell r="AB38">
            <v>15355.040700060987</v>
          </cell>
          <cell r="AC38">
            <v>16866.033477590652</v>
          </cell>
        </row>
        <row r="39">
          <cell r="A39" t="str">
            <v>Sales Freight</v>
          </cell>
          <cell r="B39" t="str">
            <v>Freight - Outwards</v>
          </cell>
          <cell r="C39">
            <v>7504.94</v>
          </cell>
          <cell r="D39">
            <v>9146.31</v>
          </cell>
          <cell r="E39">
            <v>7606.67</v>
          </cell>
          <cell r="F39">
            <v>9619.614561473436</v>
          </cell>
          <cell r="G39">
            <v>10267.801260410713</v>
          </cell>
          <cell r="H39">
            <v>5397.0336435004438</v>
          </cell>
          <cell r="I39">
            <v>2516.3709460977266</v>
          </cell>
          <cell r="J39">
            <v>5645.6756285912934</v>
          </cell>
          <cell r="K39">
            <v>10202.853385346218</v>
          </cell>
          <cell r="L39">
            <v>8380.5815273155677</v>
          </cell>
          <cell r="M39">
            <v>9618.0217735924161</v>
          </cell>
          <cell r="N39">
            <v>8743.6257804200413</v>
          </cell>
          <cell r="O39">
            <v>94649.49850674787</v>
          </cell>
          <cell r="P39">
            <v>1.0562665901119577E-2</v>
          </cell>
          <cell r="R39">
            <v>7504.94</v>
          </cell>
          <cell r="S39">
            <v>16651.25</v>
          </cell>
          <cell r="T39">
            <v>24257.919999999998</v>
          </cell>
          <cell r="U39">
            <v>33877.534561473432</v>
          </cell>
          <cell r="V39">
            <v>44145.335821884146</v>
          </cell>
          <cell r="W39">
            <v>49542.369465384589</v>
          </cell>
          <cell r="X39">
            <v>52058.740411482315</v>
          </cell>
          <cell r="Y39">
            <v>57704.416040073607</v>
          </cell>
          <cell r="Z39">
            <v>67907.269425419829</v>
          </cell>
          <cell r="AA39">
            <v>76287.850952735404</v>
          </cell>
          <cell r="AB39">
            <v>85905.872726327827</v>
          </cell>
          <cell r="AC39">
            <v>94649.49850674787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41.666666666666664</v>
          </cell>
          <cell r="G40">
            <v>41.666666666666664</v>
          </cell>
          <cell r="H40">
            <v>41.666666666666664</v>
          </cell>
          <cell r="I40">
            <v>41.666666666666664</v>
          </cell>
          <cell r="J40">
            <v>41.666666666666664</v>
          </cell>
          <cell r="K40">
            <v>41.666666666666664</v>
          </cell>
          <cell r="L40">
            <v>41.666666666666664</v>
          </cell>
          <cell r="M40">
            <v>41.666666666666664</v>
          </cell>
          <cell r="N40">
            <v>41.666666666666664</v>
          </cell>
          <cell r="O40">
            <v>375</v>
          </cell>
          <cell r="P40">
            <v>4.1849135763117103E-5</v>
          </cell>
          <cell r="R40">
            <v>0</v>
          </cell>
          <cell r="S40">
            <v>0</v>
          </cell>
          <cell r="T40">
            <v>0</v>
          </cell>
          <cell r="U40">
            <v>41.666666666666664</v>
          </cell>
          <cell r="V40">
            <v>83.333333333333329</v>
          </cell>
          <cell r="W40">
            <v>125</v>
          </cell>
          <cell r="X40">
            <v>166.66666666666666</v>
          </cell>
          <cell r="Y40">
            <v>208.33333333333331</v>
          </cell>
          <cell r="Z40">
            <v>249.99999999999997</v>
          </cell>
          <cell r="AA40">
            <v>291.66666666666663</v>
          </cell>
          <cell r="AB40">
            <v>333.33333333333331</v>
          </cell>
          <cell r="AC40">
            <v>375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9983.630000000001</v>
          </cell>
          <cell r="D42">
            <v>982.06</v>
          </cell>
          <cell r="E42">
            <v>812.71</v>
          </cell>
          <cell r="F42">
            <v>1999.9999999999998</v>
          </cell>
          <cell r="G42">
            <v>1999.9999999999998</v>
          </cell>
          <cell r="H42">
            <v>1999.9999999999998</v>
          </cell>
          <cell r="I42">
            <v>1999.9999999999998</v>
          </cell>
          <cell r="J42">
            <v>1999.9999999999998</v>
          </cell>
          <cell r="K42">
            <v>1999.9999999999998</v>
          </cell>
          <cell r="L42">
            <v>1999.9999999999998</v>
          </cell>
          <cell r="M42">
            <v>1999.9999999999998</v>
          </cell>
          <cell r="N42">
            <v>1999.9999999999998</v>
          </cell>
          <cell r="O42">
            <v>29778.400000000001</v>
          </cell>
          <cell r="P42">
            <v>3.3232008117557504E-3</v>
          </cell>
          <cell r="R42">
            <v>9983.630000000001</v>
          </cell>
          <cell r="S42">
            <v>10965.69</v>
          </cell>
          <cell r="T42">
            <v>11778.400000000001</v>
          </cell>
          <cell r="U42">
            <v>13778.400000000001</v>
          </cell>
          <cell r="V42">
            <v>15778.400000000001</v>
          </cell>
          <cell r="W42">
            <v>17778.400000000001</v>
          </cell>
          <cell r="X42">
            <v>19778.400000000001</v>
          </cell>
          <cell r="Y42">
            <v>21778.400000000001</v>
          </cell>
          <cell r="Z42">
            <v>23778.400000000001</v>
          </cell>
          <cell r="AA42">
            <v>25778.400000000001</v>
          </cell>
          <cell r="AB42">
            <v>27778.400000000001</v>
          </cell>
          <cell r="AC42">
            <v>29778.400000000001</v>
          </cell>
        </row>
        <row r="43">
          <cell r="B43" t="str">
            <v>Total Selling Expenses</v>
          </cell>
          <cell r="C43">
            <v>127698.07</v>
          </cell>
          <cell r="D43">
            <v>116484.81</v>
          </cell>
          <cell r="E43">
            <v>96694.47</v>
          </cell>
          <cell r="F43">
            <v>105668.52500639629</v>
          </cell>
          <cell r="G43">
            <v>116019.42619282207</v>
          </cell>
          <cell r="H43">
            <v>88460.322086741944</v>
          </cell>
          <cell r="I43">
            <v>43831.891293374152</v>
          </cell>
          <cell r="J43">
            <v>97961.72424975803</v>
          </cell>
          <cell r="K43">
            <v>118477.04642346357</v>
          </cell>
          <cell r="L43">
            <v>110273.61520988795</v>
          </cell>
          <cell r="M43">
            <v>115844.27465705342</v>
          </cell>
          <cell r="N43">
            <v>111907.95343703101</v>
          </cell>
          <cell r="O43">
            <v>1249322.1285565284</v>
          </cell>
          <cell r="P43">
            <v>0.13942147031954291</v>
          </cell>
          <cell r="R43">
            <v>127698.07</v>
          </cell>
          <cell r="S43">
            <v>244182.88000000003</v>
          </cell>
          <cell r="T43">
            <v>340877.35</v>
          </cell>
          <cell r="U43">
            <v>446545.87500639632</v>
          </cell>
          <cell r="V43">
            <v>562565.30119921837</v>
          </cell>
          <cell r="W43">
            <v>651025.62328596041</v>
          </cell>
          <cell r="X43">
            <v>694857.51457933453</v>
          </cell>
          <cell r="Y43">
            <v>792819.23882909259</v>
          </cell>
          <cell r="Z43">
            <v>911296.28525255609</v>
          </cell>
          <cell r="AA43">
            <v>1021569.9004624439</v>
          </cell>
          <cell r="AB43">
            <v>1137414.1751194973</v>
          </cell>
          <cell r="AC43">
            <v>1249322.1285565284</v>
          </cell>
        </row>
        <row r="44">
          <cell r="C44">
            <v>0.17048829908569496</v>
          </cell>
          <cell r="D44">
            <v>0.15917025273451552</v>
          </cell>
          <cell r="E44">
            <v>0.16234895059494303</v>
          </cell>
          <cell r="F44">
            <v>0.11473515772183325</v>
          </cell>
          <cell r="G44">
            <v>0.11802168259832876</v>
          </cell>
          <cell r="H44">
            <v>0.17119927995978051</v>
          </cell>
          <cell r="I44">
            <v>0.18193828261730449</v>
          </cell>
          <cell r="J44">
            <v>0.17298444309481967</v>
          </cell>
          <cell r="K44">
            <v>0.11769608108820619</v>
          </cell>
          <cell r="L44">
            <v>0.13251302072216117</v>
          </cell>
          <cell r="M44">
            <v>0.12185874519638844</v>
          </cell>
          <cell r="N44">
            <v>0.12908539586592541</v>
          </cell>
          <cell r="O44">
            <v>0.13942147031954291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43829.42</v>
          </cell>
          <cell r="D46">
            <v>42824.679999999993</v>
          </cell>
          <cell r="E46">
            <v>65789.09</v>
          </cell>
          <cell r="F46">
            <v>56761.007355547845</v>
          </cell>
          <cell r="G46">
            <v>57528.298669999014</v>
          </cell>
          <cell r="H46">
            <v>58464.770269208675</v>
          </cell>
          <cell r="I46">
            <v>66180.709328962606</v>
          </cell>
          <cell r="J46">
            <v>56875.316866518406</v>
          </cell>
          <cell r="K46">
            <v>57519.123285344845</v>
          </cell>
          <cell r="L46">
            <v>57261.685374939014</v>
          </cell>
          <cell r="M46">
            <v>57436.502337539685</v>
          </cell>
          <cell r="N46">
            <v>57312.973745273106</v>
          </cell>
          <cell r="O46">
            <v>677783.57723333314</v>
          </cell>
          <cell r="P46">
            <v>7.5639085177730464E-2</v>
          </cell>
          <cell r="R46">
            <v>43829.42</v>
          </cell>
          <cell r="S46">
            <v>86654.099999999991</v>
          </cell>
          <cell r="T46">
            <v>152443.19</v>
          </cell>
          <cell r="U46">
            <v>209204.19735554786</v>
          </cell>
          <cell r="V46">
            <v>266732.49602554686</v>
          </cell>
          <cell r="W46">
            <v>325197.26629475551</v>
          </cell>
          <cell r="X46">
            <v>391377.97562371811</v>
          </cell>
          <cell r="Y46">
            <v>448253.29249023652</v>
          </cell>
          <cell r="Z46">
            <v>505772.41577558138</v>
          </cell>
          <cell r="AA46">
            <v>563034.10115052038</v>
          </cell>
          <cell r="AB46">
            <v>620470.60348806006</v>
          </cell>
          <cell r="AC46">
            <v>677783.57723333314</v>
          </cell>
        </row>
        <row r="47">
          <cell r="A47" t="str">
            <v>Admin Telephone</v>
          </cell>
          <cell r="B47" t="str">
            <v>Telephone</v>
          </cell>
          <cell r="C47">
            <v>712.77</v>
          </cell>
          <cell r="D47">
            <v>718.69</v>
          </cell>
          <cell r="E47">
            <v>677.49</v>
          </cell>
          <cell r="F47">
            <v>1296.0558540907323</v>
          </cell>
          <cell r="G47">
            <v>1383.3863973607249</v>
          </cell>
          <cell r="H47">
            <v>727.14525136982024</v>
          </cell>
          <cell r="I47">
            <v>339.03201369580142</v>
          </cell>
          <cell r="J47">
            <v>760.64492001978499</v>
          </cell>
          <cell r="K47">
            <v>1374.6359351514366</v>
          </cell>
          <cell r="L47">
            <v>1129.1202656562891</v>
          </cell>
          <cell r="M47">
            <v>1295.8412569211339</v>
          </cell>
          <cell r="N47">
            <v>1178.0334135296462</v>
          </cell>
          <cell r="O47">
            <v>11592.845307795371</v>
          </cell>
          <cell r="P47">
            <v>1.2937348191113163E-3</v>
          </cell>
          <cell r="R47">
            <v>712.77</v>
          </cell>
          <cell r="S47">
            <v>1431.46</v>
          </cell>
          <cell r="T47">
            <v>2108.9499999999998</v>
          </cell>
          <cell r="U47">
            <v>3405.0058540907321</v>
          </cell>
          <cell r="V47">
            <v>4788.392251451457</v>
          </cell>
          <cell r="W47">
            <v>5515.5375028212775</v>
          </cell>
          <cell r="X47">
            <v>5854.5695165170791</v>
          </cell>
          <cell r="Y47">
            <v>6615.214436536864</v>
          </cell>
          <cell r="Z47">
            <v>7989.8503716883006</v>
          </cell>
          <cell r="AA47">
            <v>9118.9706373445897</v>
          </cell>
          <cell r="AB47">
            <v>10414.811894265724</v>
          </cell>
          <cell r="AC47">
            <v>11592.845307795371</v>
          </cell>
        </row>
        <row r="48">
          <cell r="A48" t="str">
            <v>Admin Other</v>
          </cell>
          <cell r="B48" t="str">
            <v>Other Admin Expenses</v>
          </cell>
          <cell r="C48">
            <v>6751.41</v>
          </cell>
          <cell r="D48">
            <v>17230.57</v>
          </cell>
          <cell r="E48">
            <v>7368.6399999999994</v>
          </cell>
          <cell r="F48">
            <v>9418.8030340138012</v>
          </cell>
          <cell r="G48">
            <v>9786.2899600939309</v>
          </cell>
          <cell r="H48">
            <v>7024.8272177642048</v>
          </cell>
          <cell r="I48">
            <v>5391.6467136319334</v>
          </cell>
          <cell r="J48">
            <v>7165.7938234432559</v>
          </cell>
          <cell r="K48">
            <v>9749.4680151172452</v>
          </cell>
          <cell r="L48">
            <v>8716.3380778816645</v>
          </cell>
          <cell r="M48">
            <v>9417.9000091241323</v>
          </cell>
          <cell r="N48">
            <v>8922.1646041327513</v>
          </cell>
          <cell r="O48">
            <v>106943.85145520292</v>
          </cell>
          <cell r="P48">
            <v>1.1934687356211775E-2</v>
          </cell>
          <cell r="R48">
            <v>6751.41</v>
          </cell>
          <cell r="S48">
            <v>23981.98</v>
          </cell>
          <cell r="T48">
            <v>31350.62</v>
          </cell>
          <cell r="U48">
            <v>40769.423034013802</v>
          </cell>
          <cell r="V48">
            <v>50555.712994107729</v>
          </cell>
          <cell r="W48">
            <v>57580.540211871936</v>
          </cell>
          <cell r="X48">
            <v>62972.186925503869</v>
          </cell>
          <cell r="Y48">
            <v>70137.980748947128</v>
          </cell>
          <cell r="Z48">
            <v>79887.448764064378</v>
          </cell>
          <cell r="AA48">
            <v>88603.786841946043</v>
          </cell>
          <cell r="AB48">
            <v>98021.686851070175</v>
          </cell>
          <cell r="AC48">
            <v>106943.85145520292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-2050.61</v>
          </cell>
          <cell r="D49">
            <v>-450</v>
          </cell>
          <cell r="E49">
            <v>-4218.33</v>
          </cell>
          <cell r="F49">
            <v>-2773.5595277541674</v>
          </cell>
          <cell r="G49">
            <v>-2960.4468903519514</v>
          </cell>
          <cell r="H49">
            <v>-1556.0908379314155</v>
          </cell>
          <cell r="I49">
            <v>-725.52850930901502</v>
          </cell>
          <cell r="J49">
            <v>-1627.78012884234</v>
          </cell>
          <cell r="K49">
            <v>-2941.7209012240746</v>
          </cell>
          <cell r="L49">
            <v>-2416.317368504459</v>
          </cell>
          <cell r="M49">
            <v>-2773.1002898112265</v>
          </cell>
          <cell r="N49">
            <v>-2520.9915049534429</v>
          </cell>
          <cell r="O49">
            <v>-27014.475958682095</v>
          </cell>
          <cell r="P49">
            <v>-3.0147532585716001E-3</v>
          </cell>
          <cell r="R49">
            <v>-2050.61</v>
          </cell>
          <cell r="S49">
            <v>-2500.61</v>
          </cell>
          <cell r="T49">
            <v>-6718.9400000000005</v>
          </cell>
          <cell r="U49">
            <v>-9492.4995277541675</v>
          </cell>
          <cell r="V49">
            <v>-12452.946418106119</v>
          </cell>
          <cell r="W49">
            <v>-14009.037256037534</v>
          </cell>
          <cell r="X49">
            <v>-14734.56576534655</v>
          </cell>
          <cell r="Y49">
            <v>-16362.345894188889</v>
          </cell>
          <cell r="Z49">
            <v>-19304.066795412964</v>
          </cell>
          <cell r="AA49">
            <v>-21720.384163917424</v>
          </cell>
          <cell r="AB49">
            <v>-24493.484453728652</v>
          </cell>
          <cell r="AC49">
            <v>-27014.475958682095</v>
          </cell>
        </row>
        <row r="50">
          <cell r="B50" t="str">
            <v>Total Administrative expenses</v>
          </cell>
          <cell r="C50">
            <v>49242.989999999991</v>
          </cell>
          <cell r="D50">
            <v>60323.939999999995</v>
          </cell>
          <cell r="E50">
            <v>69616.89</v>
          </cell>
          <cell r="F50">
            <v>64702.306715898208</v>
          </cell>
          <cell r="G50">
            <v>65737.528137101719</v>
          </cell>
          <cell r="H50">
            <v>64660.651900411285</v>
          </cell>
          <cell r="I50">
            <v>71185.859546981315</v>
          </cell>
          <cell r="J50">
            <v>63173.975481139103</v>
          </cell>
          <cell r="K50">
            <v>65701.506334389458</v>
          </cell>
          <cell r="L50">
            <v>64690.8263499725</v>
          </cell>
          <cell r="M50">
            <v>65377.143313773726</v>
          </cell>
          <cell r="N50">
            <v>64892.180257982051</v>
          </cell>
          <cell r="O50">
            <v>769305.79803764925</v>
          </cell>
          <cell r="P50">
            <v>8.5852754094481953E-2</v>
          </cell>
          <cell r="R50">
            <v>49242.989999999991</v>
          </cell>
          <cell r="S50">
            <v>109566.93</v>
          </cell>
          <cell r="T50">
            <v>179183.82</v>
          </cell>
          <cell r="U50">
            <v>243886.12671589822</v>
          </cell>
          <cell r="V50">
            <v>309623.65485299996</v>
          </cell>
          <cell r="W50">
            <v>374284.30675341125</v>
          </cell>
          <cell r="X50">
            <v>445470.16630039254</v>
          </cell>
          <cell r="Y50">
            <v>508644.14178153168</v>
          </cell>
          <cell r="Z50">
            <v>574345.64811592118</v>
          </cell>
          <cell r="AA50">
            <v>639036.4744658937</v>
          </cell>
          <cell r="AB50">
            <v>704413.61777966726</v>
          </cell>
          <cell r="AC50">
            <v>769305.79803764925</v>
          </cell>
        </row>
        <row r="51">
          <cell r="C51">
            <v>6.5743778328003585E-2</v>
          </cell>
          <cell r="D51">
            <v>8.2429432436227079E-2</v>
          </cell>
          <cell r="E51">
            <v>0.11688599187920036</v>
          </cell>
          <cell r="F51">
            <v>7.025393195907341E-2</v>
          </cell>
          <cell r="G51">
            <v>6.6872022515447743E-2</v>
          </cell>
          <cell r="H51">
            <v>0.12513923515025871</v>
          </cell>
          <cell r="I51">
            <v>0.29547967588093177</v>
          </cell>
          <cell r="J51">
            <v>0.11155494710187926</v>
          </cell>
          <cell r="K51">
            <v>6.5268421610636673E-2</v>
          </cell>
          <cell r="L51">
            <v>7.7737333598173114E-2</v>
          </cell>
          <cell r="M51">
            <v>6.8771431927264856E-2</v>
          </cell>
          <cell r="N51">
            <v>7.4852881497095861E-2</v>
          </cell>
          <cell r="O51">
            <v>8.5852754094481953E-2</v>
          </cell>
        </row>
        <row r="52">
          <cell r="B52" t="str">
            <v>EBITDA</v>
          </cell>
          <cell r="C52">
            <v>187123.32999999996</v>
          </cell>
          <cell r="D52">
            <v>173711.77999999997</v>
          </cell>
          <cell r="E52">
            <v>100880.89</v>
          </cell>
          <cell r="F52">
            <v>279322.15288837196</v>
          </cell>
          <cell r="G52">
            <v>306681.14658074512</v>
          </cell>
          <cell r="H52">
            <v>55116.242709231628</v>
          </cell>
          <cell r="I52">
            <v>-21317.30073998915</v>
          </cell>
          <cell r="J52">
            <v>62449.912154082194</v>
          </cell>
          <cell r="K52">
            <v>316389.81456273532</v>
          </cell>
          <cell r="L52">
            <v>216678.31037032127</v>
          </cell>
          <cell r="M52">
            <v>287305.52624002582</v>
          </cell>
          <cell r="N52">
            <v>236654.28534315672</v>
          </cell>
          <cell r="O52">
            <v>2200996.0901086805</v>
          </cell>
          <cell r="P52">
            <v>0.24562609117079492</v>
          </cell>
          <cell r="R52">
            <v>187123.32999999996</v>
          </cell>
          <cell r="S52">
            <v>360835.10999999993</v>
          </cell>
          <cell r="T52">
            <v>461715.99999999994</v>
          </cell>
          <cell r="U52">
            <v>741038.15288837138</v>
          </cell>
          <cell r="V52">
            <v>1047719.299469116</v>
          </cell>
          <cell r="W52">
            <v>1102835.5421783479</v>
          </cell>
          <cell r="X52">
            <v>1081518.2414383586</v>
          </cell>
          <cell r="Y52">
            <v>1143968.1535924412</v>
          </cell>
          <cell r="Z52">
            <v>1460357.9681551759</v>
          </cell>
          <cell r="AA52">
            <v>1677036.2785254973</v>
          </cell>
          <cell r="AB52">
            <v>1964341.8047655232</v>
          </cell>
          <cell r="AC52">
            <v>2200996.0901086805</v>
          </cell>
        </row>
        <row r="53">
          <cell r="C53">
            <v>0.24982631492356297</v>
          </cell>
          <cell r="D53">
            <v>0.23736784157146801</v>
          </cell>
          <cell r="E53">
            <v>0.16937790368553529</v>
          </cell>
          <cell r="F53">
            <v>0.30328871596257689</v>
          </cell>
          <cell r="G53">
            <v>0.31197383169684706</v>
          </cell>
          <cell r="H53">
            <v>0.1066677222433849</v>
          </cell>
          <cell r="I53">
            <v>-8.8484274171771904E-2</v>
          </cell>
          <cell r="J53">
            <v>0.11027636924552195</v>
          </cell>
          <cell r="K53">
            <v>0.31430426731910421</v>
          </cell>
          <cell r="L53">
            <v>0.26037685785031434</v>
          </cell>
          <cell r="M53">
            <v>0.30222202192765768</v>
          </cell>
          <cell r="N53">
            <v>0.27297981214604483</v>
          </cell>
          <cell r="O53">
            <v>0.24562609117079492</v>
          </cell>
        </row>
        <row r="54">
          <cell r="A54" t="str">
            <v>Depreciation</v>
          </cell>
          <cell r="B54" t="str">
            <v>Depreciation</v>
          </cell>
          <cell r="C54">
            <v>6436.11</v>
          </cell>
          <cell r="D54">
            <v>6537.99</v>
          </cell>
          <cell r="E54">
            <v>5345.07</v>
          </cell>
          <cell r="F54">
            <v>5982.036862745098</v>
          </cell>
          <cell r="G54">
            <v>6063.286862745098</v>
          </cell>
          <cell r="H54">
            <v>6063.286862745098</v>
          </cell>
          <cell r="I54">
            <v>6088.286862745098</v>
          </cell>
          <cell r="J54">
            <v>6146.6201960784319</v>
          </cell>
          <cell r="K54">
            <v>6379.953529411765</v>
          </cell>
          <cell r="L54">
            <v>6379.953529411765</v>
          </cell>
          <cell r="M54">
            <v>6379.953529411765</v>
          </cell>
          <cell r="N54">
            <v>6379.953529411765</v>
          </cell>
          <cell r="O54">
            <v>74182.501764705885</v>
          </cell>
          <cell r="P54">
            <v>8.2785962335969361E-3</v>
          </cell>
          <cell r="R54">
            <v>6436.11</v>
          </cell>
          <cell r="S54">
            <v>12974.099999999999</v>
          </cell>
          <cell r="T54">
            <v>18319.169999999998</v>
          </cell>
          <cell r="U54">
            <v>24301.206862745097</v>
          </cell>
          <cell r="V54">
            <v>30364.493725490196</v>
          </cell>
          <cell r="W54">
            <v>36427.780588235291</v>
          </cell>
          <cell r="X54">
            <v>42516.067450980387</v>
          </cell>
          <cell r="Y54">
            <v>48662.687647058818</v>
          </cell>
          <cell r="Z54">
            <v>55042.641176470584</v>
          </cell>
          <cell r="AA54">
            <v>61422.594705882351</v>
          </cell>
          <cell r="AB54">
            <v>67802.548235294118</v>
          </cell>
          <cell r="AC54">
            <v>74182.501764705885</v>
          </cell>
        </row>
        <row r="56">
          <cell r="B56" t="str">
            <v>EBIT</v>
          </cell>
          <cell r="C56">
            <v>180687.21999999997</v>
          </cell>
          <cell r="D56">
            <v>167173.78999999998</v>
          </cell>
          <cell r="E56">
            <v>95535.82</v>
          </cell>
          <cell r="F56">
            <v>273340.11602562683</v>
          </cell>
          <cell r="G56">
            <v>300617.85971799999</v>
          </cell>
          <cell r="H56">
            <v>49052.955846486533</v>
          </cell>
          <cell r="I56">
            <v>-27405.587602734249</v>
          </cell>
          <cell r="J56">
            <v>56303.291958003763</v>
          </cell>
          <cell r="K56">
            <v>310009.86103332357</v>
          </cell>
          <cell r="L56">
            <v>210298.35684090952</v>
          </cell>
          <cell r="M56">
            <v>280925.57271061407</v>
          </cell>
          <cell r="N56">
            <v>230274.33181374497</v>
          </cell>
          <cell r="O56">
            <v>2126813.5883439747</v>
          </cell>
          <cell r="P56">
            <v>0.23734749493719801</v>
          </cell>
          <cell r="R56">
            <v>180687.21999999997</v>
          </cell>
          <cell r="S56">
            <v>347861.00999999995</v>
          </cell>
          <cell r="T56">
            <v>443396.82999999996</v>
          </cell>
          <cell r="U56">
            <v>716736.94602562627</v>
          </cell>
          <cell r="V56">
            <v>1017354.8057436259</v>
          </cell>
          <cell r="W56">
            <v>1066407.7615901127</v>
          </cell>
          <cell r="X56">
            <v>1039002.1739873781</v>
          </cell>
          <cell r="Y56">
            <v>1095305.4659453824</v>
          </cell>
          <cell r="Z56">
            <v>1405315.3269787054</v>
          </cell>
          <cell r="AA56">
            <v>1615613.683819615</v>
          </cell>
          <cell r="AB56">
            <v>1896539.256530229</v>
          </cell>
          <cell r="AC56">
            <v>2126813.5883439747</v>
          </cell>
        </row>
        <row r="57">
          <cell r="C57">
            <v>0.2412335347301863</v>
          </cell>
          <cell r="D57">
            <v>0.22843402847879324</v>
          </cell>
          <cell r="E57">
            <v>0.16040359000082807</v>
          </cell>
          <cell r="F57">
            <v>0.29679340486683353</v>
          </cell>
          <cell r="G57">
            <v>0.3058059049875026</v>
          </cell>
          <cell r="H57">
            <v>9.4933304816397807E-2</v>
          </cell>
          <cell r="I57">
            <v>-0.11375565588047731</v>
          </cell>
          <cell r="J57">
            <v>9.9422439512485167E-2</v>
          </cell>
          <cell r="K57">
            <v>0.30796636853951476</v>
          </cell>
          <cell r="L57">
            <v>0.25271022868757004</v>
          </cell>
          <cell r="M57">
            <v>0.29551083025412039</v>
          </cell>
          <cell r="N57">
            <v>0.26562056017461344</v>
          </cell>
          <cell r="O57">
            <v>0.23734749493719801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180687.21999999997</v>
          </cell>
          <cell r="D60">
            <v>167173.78999999998</v>
          </cell>
          <cell r="E60">
            <v>95535.82</v>
          </cell>
          <cell r="F60">
            <v>273340.11602562683</v>
          </cell>
          <cell r="G60">
            <v>300617.85971799999</v>
          </cell>
          <cell r="H60">
            <v>49052.955846486533</v>
          </cell>
          <cell r="I60">
            <v>-27405.587602734249</v>
          </cell>
          <cell r="J60">
            <v>56303.291958003763</v>
          </cell>
          <cell r="K60">
            <v>310009.86103332357</v>
          </cell>
          <cell r="L60">
            <v>210298.35684090952</v>
          </cell>
          <cell r="M60">
            <v>280925.57271061407</v>
          </cell>
          <cell r="N60">
            <v>230274.33181374497</v>
          </cell>
          <cell r="O60">
            <v>2126813.5883439747</v>
          </cell>
          <cell r="P60">
            <v>0.23734749493719801</v>
          </cell>
          <cell r="R60">
            <v>180687.21999999997</v>
          </cell>
          <cell r="S60">
            <v>347861.00999999995</v>
          </cell>
          <cell r="T60">
            <v>443396.82999999996</v>
          </cell>
          <cell r="U60">
            <v>716736.94602562627</v>
          </cell>
          <cell r="V60">
            <v>1017354.8057436259</v>
          </cell>
          <cell r="W60">
            <v>1066407.7615901127</v>
          </cell>
          <cell r="X60">
            <v>1039002.1739873781</v>
          </cell>
          <cell r="Y60">
            <v>1095305.4659453824</v>
          </cell>
          <cell r="Z60">
            <v>1405315.3269787054</v>
          </cell>
          <cell r="AA60">
            <v>1615613.683819615</v>
          </cell>
          <cell r="AB60">
            <v>1896539.256530229</v>
          </cell>
          <cell r="AC60">
            <v>2126813.5883439747</v>
          </cell>
        </row>
        <row r="61">
          <cell r="C61">
            <v>0.2412335347301863</v>
          </cell>
          <cell r="D61">
            <v>0.22843402847879324</v>
          </cell>
          <cell r="E61">
            <v>0.16040359000082807</v>
          </cell>
          <cell r="F61">
            <v>0.29679340486683353</v>
          </cell>
          <cell r="G61">
            <v>0.3058059049875026</v>
          </cell>
          <cell r="H61">
            <v>9.4933304816397807E-2</v>
          </cell>
          <cell r="I61">
            <v>-0.11375565588047731</v>
          </cell>
          <cell r="J61">
            <v>9.9422439512485167E-2</v>
          </cell>
          <cell r="K61">
            <v>0.30796636853951476</v>
          </cell>
          <cell r="L61">
            <v>0.25271022868757004</v>
          </cell>
          <cell r="M61">
            <v>0.29551083025412039</v>
          </cell>
          <cell r="N61">
            <v>0.26562056017461344</v>
          </cell>
          <cell r="O61">
            <v>0.23734749493719801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180687.21999999997</v>
          </cell>
          <cell r="D64">
            <v>167173.78999999998</v>
          </cell>
          <cell r="E64">
            <v>95535.82</v>
          </cell>
          <cell r="F64">
            <v>273340.11602562683</v>
          </cell>
          <cell r="G64">
            <v>300617.85971799999</v>
          </cell>
          <cell r="H64">
            <v>49052.955846486533</v>
          </cell>
          <cell r="I64">
            <v>-27405.587602734249</v>
          </cell>
          <cell r="J64">
            <v>56303.291958003763</v>
          </cell>
          <cell r="K64">
            <v>310009.86103332357</v>
          </cell>
          <cell r="L64">
            <v>210298.35684090952</v>
          </cell>
          <cell r="M64">
            <v>280925.57271061407</v>
          </cell>
          <cell r="N64">
            <v>230274.33181374497</v>
          </cell>
          <cell r="O64">
            <v>2126813.5883439747</v>
          </cell>
          <cell r="P64">
            <v>0.23734749493719801</v>
          </cell>
          <cell r="R64">
            <v>180687.21999999997</v>
          </cell>
          <cell r="S64">
            <v>347861.00999999995</v>
          </cell>
          <cell r="T64">
            <v>443396.82999999996</v>
          </cell>
          <cell r="U64">
            <v>716736.94602562627</v>
          </cell>
          <cell r="V64">
            <v>1017354.8057436259</v>
          </cell>
          <cell r="W64">
            <v>1066407.7615901127</v>
          </cell>
          <cell r="X64">
            <v>1039002.1739873781</v>
          </cell>
          <cell r="Y64">
            <v>1095305.4659453824</v>
          </cell>
          <cell r="Z64">
            <v>1405315.3269787054</v>
          </cell>
          <cell r="AA64">
            <v>1615613.683819615</v>
          </cell>
          <cell r="AB64">
            <v>1896539.256530229</v>
          </cell>
          <cell r="AC64">
            <v>2126813.5883439747</v>
          </cell>
        </row>
        <row r="65">
          <cell r="C65">
            <v>0.2412335347301863</v>
          </cell>
          <cell r="D65">
            <v>0.22843402847879324</v>
          </cell>
          <cell r="E65">
            <v>0.16040359000082807</v>
          </cell>
          <cell r="F65">
            <v>0.29679340486683353</v>
          </cell>
          <cell r="G65">
            <v>0.3058059049875026</v>
          </cell>
          <cell r="H65">
            <v>9.4933304816397807E-2</v>
          </cell>
          <cell r="I65">
            <v>-0.11375565588047731</v>
          </cell>
          <cell r="J65">
            <v>9.9422439512485167E-2</v>
          </cell>
          <cell r="K65">
            <v>0.30796636853951476</v>
          </cell>
          <cell r="L65">
            <v>0.25271022868757004</v>
          </cell>
          <cell r="M65">
            <v>0.29551083025412039</v>
          </cell>
          <cell r="N65">
            <v>0.26562056017461344</v>
          </cell>
          <cell r="O65">
            <v>0.23734749493719801</v>
          </cell>
        </row>
      </sheetData>
      <sheetData sheetId="92" refreshError="1">
        <row r="10">
          <cell r="A10" t="str">
            <v>Sales</v>
          </cell>
          <cell r="B10" t="str">
            <v>Sales</v>
          </cell>
          <cell r="C10">
            <v>96935.290000000008</v>
          </cell>
          <cell r="D10">
            <v>127560.09999999999</v>
          </cell>
          <cell r="E10">
            <v>49940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274435.39</v>
          </cell>
          <cell r="R10">
            <v>96935.290000000008</v>
          </cell>
          <cell r="S10">
            <v>224495.39</v>
          </cell>
          <cell r="T10">
            <v>274435.39</v>
          </cell>
          <cell r="U10">
            <v>274435.39</v>
          </cell>
          <cell r="V10">
            <v>274435.39</v>
          </cell>
          <cell r="W10">
            <v>274435.39</v>
          </cell>
          <cell r="X10">
            <v>274435.39</v>
          </cell>
          <cell r="Y10">
            <v>274435.39</v>
          </cell>
          <cell r="Z10">
            <v>274435.39</v>
          </cell>
          <cell r="AA10">
            <v>274435.39</v>
          </cell>
          <cell r="AB10">
            <v>274435.39</v>
          </cell>
          <cell r="AC10">
            <v>274435.39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31087.16</v>
          </cell>
          <cell r="D11">
            <v>62749.69</v>
          </cell>
          <cell r="E11">
            <v>7641.81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101478.66</v>
          </cell>
          <cell r="P11">
            <v>0.36977249909350246</v>
          </cell>
          <cell r="R11">
            <v>31087.16</v>
          </cell>
          <cell r="S11">
            <v>93836.85</v>
          </cell>
          <cell r="T11">
            <v>101478.66</v>
          </cell>
          <cell r="U11">
            <v>101478.66</v>
          </cell>
          <cell r="V11">
            <v>101478.66</v>
          </cell>
          <cell r="W11">
            <v>101478.66</v>
          </cell>
          <cell r="X11">
            <v>101478.66</v>
          </cell>
          <cell r="Y11">
            <v>101478.66</v>
          </cell>
          <cell r="Z11">
            <v>101478.66</v>
          </cell>
          <cell r="AA11">
            <v>101478.66</v>
          </cell>
          <cell r="AB11">
            <v>101478.66</v>
          </cell>
          <cell r="AC11">
            <v>101478.66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65848.13</v>
          </cell>
          <cell r="D13">
            <v>64810.409999999989</v>
          </cell>
          <cell r="E13">
            <v>42298.19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172956.73</v>
          </cell>
          <cell r="P13">
            <v>0.63022750090649748</v>
          </cell>
          <cell r="R13">
            <v>65848.13</v>
          </cell>
          <cell r="S13">
            <v>130658.54000000001</v>
          </cell>
          <cell r="T13">
            <v>172956.73</v>
          </cell>
          <cell r="U13">
            <v>172956.73</v>
          </cell>
          <cell r="V13">
            <v>172956.73</v>
          </cell>
          <cell r="W13">
            <v>172956.73</v>
          </cell>
          <cell r="X13">
            <v>172956.73</v>
          </cell>
          <cell r="Y13">
            <v>172956.73</v>
          </cell>
          <cell r="Z13">
            <v>172956.73</v>
          </cell>
          <cell r="AA13">
            <v>172956.73</v>
          </cell>
          <cell r="AB13">
            <v>172956.73</v>
          </cell>
          <cell r="AC13">
            <v>172956.73</v>
          </cell>
        </row>
        <row r="14">
          <cell r="C14">
            <v>0.67929987107894352</v>
          </cell>
          <cell r="D14">
            <v>0.50807744741498317</v>
          </cell>
          <cell r="E14">
            <v>0.84698017621145383</v>
          </cell>
          <cell r="F14" t="e">
            <v>#DIV/0!</v>
          </cell>
          <cell r="G14" t="e">
            <v>#DIV/0!</v>
          </cell>
          <cell r="H14" t="e">
            <v>#DIV/0!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0.63022750090649748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34743.910000000003</v>
          </cell>
          <cell r="D16">
            <v>22518.220000000005</v>
          </cell>
          <cell r="E16">
            <v>18411.229999999996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75673.36</v>
          </cell>
          <cell r="P16">
            <v>0.27574198794113253</v>
          </cell>
          <cell r="R16">
            <v>34743.910000000003</v>
          </cell>
          <cell r="S16">
            <v>57262.130000000005</v>
          </cell>
          <cell r="T16">
            <v>75673.36</v>
          </cell>
          <cell r="U16">
            <v>75673.36</v>
          </cell>
          <cell r="V16">
            <v>75673.36</v>
          </cell>
          <cell r="W16">
            <v>75673.36</v>
          </cell>
          <cell r="X16">
            <v>75673.36</v>
          </cell>
          <cell r="Y16">
            <v>75673.36</v>
          </cell>
          <cell r="Z16">
            <v>75673.36</v>
          </cell>
          <cell r="AA16">
            <v>75673.36</v>
          </cell>
          <cell r="AB16">
            <v>75673.36</v>
          </cell>
          <cell r="AC16">
            <v>75673.36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8009.33</v>
          </cell>
          <cell r="D19">
            <v>8009.33</v>
          </cell>
          <cell r="E19">
            <v>5287.21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21305.87</v>
          </cell>
          <cell r="P19">
            <v>7.7635286032169529E-2</v>
          </cell>
          <cell r="R19">
            <v>8009.33</v>
          </cell>
          <cell r="S19">
            <v>16018.66</v>
          </cell>
          <cell r="T19">
            <v>21305.87</v>
          </cell>
          <cell r="U19">
            <v>21305.87</v>
          </cell>
          <cell r="V19">
            <v>21305.87</v>
          </cell>
          <cell r="W19">
            <v>21305.87</v>
          </cell>
          <cell r="X19">
            <v>21305.87</v>
          </cell>
          <cell r="Y19">
            <v>21305.87</v>
          </cell>
          <cell r="Z19">
            <v>21305.87</v>
          </cell>
          <cell r="AA19">
            <v>21305.87</v>
          </cell>
          <cell r="AB19">
            <v>21305.87</v>
          </cell>
          <cell r="AC19">
            <v>21305.87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0</v>
          </cell>
          <cell r="E20">
            <v>160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160</v>
          </cell>
          <cell r="P20">
            <v>5.8301518619737782E-4</v>
          </cell>
          <cell r="R20">
            <v>0</v>
          </cell>
          <cell r="S20">
            <v>0</v>
          </cell>
          <cell r="T20">
            <v>160</v>
          </cell>
          <cell r="U20">
            <v>160</v>
          </cell>
          <cell r="V20">
            <v>160</v>
          </cell>
          <cell r="W20">
            <v>160</v>
          </cell>
          <cell r="X20">
            <v>160</v>
          </cell>
          <cell r="Y20">
            <v>160</v>
          </cell>
          <cell r="Z20">
            <v>160</v>
          </cell>
          <cell r="AA20">
            <v>160</v>
          </cell>
          <cell r="AB20">
            <v>160</v>
          </cell>
          <cell r="AC20">
            <v>160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255.04</v>
          </cell>
          <cell r="D22">
            <v>255.04</v>
          </cell>
          <cell r="E22">
            <v>255.04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765.12</v>
          </cell>
          <cell r="P22">
            <v>2.7879786203958605E-3</v>
          </cell>
          <cell r="R22">
            <v>255.04</v>
          </cell>
          <cell r="S22">
            <v>510.08</v>
          </cell>
          <cell r="T22">
            <v>765.12</v>
          </cell>
          <cell r="U22">
            <v>765.12</v>
          </cell>
          <cell r="V22">
            <v>765.12</v>
          </cell>
          <cell r="W22">
            <v>765.12</v>
          </cell>
          <cell r="X22">
            <v>765.12</v>
          </cell>
          <cell r="Y22">
            <v>765.12</v>
          </cell>
          <cell r="Z22">
            <v>765.12</v>
          </cell>
          <cell r="AA22">
            <v>765.12</v>
          </cell>
          <cell r="AB22">
            <v>765.12</v>
          </cell>
          <cell r="AC22">
            <v>765.12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528.41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528.41</v>
          </cell>
          <cell r="P23">
            <v>1.9254440908659774E-3</v>
          </cell>
          <cell r="R23">
            <v>0</v>
          </cell>
          <cell r="S23">
            <v>0</v>
          </cell>
          <cell r="T23">
            <v>528.41</v>
          </cell>
          <cell r="U23">
            <v>528.41</v>
          </cell>
          <cell r="V23">
            <v>528.41</v>
          </cell>
          <cell r="W23">
            <v>528.41</v>
          </cell>
          <cell r="X23">
            <v>528.41</v>
          </cell>
          <cell r="Y23">
            <v>528.41</v>
          </cell>
          <cell r="Z23">
            <v>528.41</v>
          </cell>
          <cell r="AA23">
            <v>528.41</v>
          </cell>
          <cell r="AB23">
            <v>528.41</v>
          </cell>
          <cell r="AC23">
            <v>528.41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3057.91</v>
          </cell>
          <cell r="D24">
            <v>-300.14</v>
          </cell>
          <cell r="E24">
            <v>465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3222.77</v>
          </cell>
          <cell r="P24">
            <v>1.1743274072633271E-2</v>
          </cell>
          <cell r="R24">
            <v>3057.91</v>
          </cell>
          <cell r="S24">
            <v>2757.77</v>
          </cell>
          <cell r="T24">
            <v>3222.77</v>
          </cell>
          <cell r="U24">
            <v>3222.77</v>
          </cell>
          <cell r="V24">
            <v>3222.77</v>
          </cell>
          <cell r="W24">
            <v>3222.77</v>
          </cell>
          <cell r="X24">
            <v>3222.77</v>
          </cell>
          <cell r="Y24">
            <v>3222.77</v>
          </cell>
          <cell r="Z24">
            <v>3222.77</v>
          </cell>
          <cell r="AA24">
            <v>3222.77</v>
          </cell>
          <cell r="AB24">
            <v>3222.77</v>
          </cell>
          <cell r="AC24">
            <v>3222.77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5195.0599999999995</v>
          </cell>
          <cell r="D25">
            <v>2474.11</v>
          </cell>
          <cell r="E25">
            <v>291.87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7961.04</v>
          </cell>
          <cell r="P25">
            <v>2.9008795112029827E-2</v>
          </cell>
          <cell r="R25">
            <v>5195.0599999999995</v>
          </cell>
          <cell r="S25">
            <v>7669.17</v>
          </cell>
          <cell r="T25">
            <v>7961.04</v>
          </cell>
          <cell r="U25">
            <v>7961.04</v>
          </cell>
          <cell r="V25">
            <v>7961.04</v>
          </cell>
          <cell r="W25">
            <v>7961.04</v>
          </cell>
          <cell r="X25">
            <v>7961.04</v>
          </cell>
          <cell r="Y25">
            <v>7961.04</v>
          </cell>
          <cell r="Z25">
            <v>7961.04</v>
          </cell>
          <cell r="AA25">
            <v>7961.04</v>
          </cell>
          <cell r="AB25">
            <v>7961.04</v>
          </cell>
          <cell r="AC25">
            <v>7961.04</v>
          </cell>
        </row>
        <row r="26">
          <cell r="B26" t="str">
            <v>Total Manufacturing Costs</v>
          </cell>
          <cell r="C26">
            <v>51261.25</v>
          </cell>
          <cell r="D26">
            <v>32956.560000000005</v>
          </cell>
          <cell r="E26">
            <v>25398.759999999995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109616.56999999999</v>
          </cell>
          <cell r="P26">
            <v>0.39942578105542431</v>
          </cell>
          <cell r="R26">
            <v>51261.25</v>
          </cell>
          <cell r="S26">
            <v>84217.810000000012</v>
          </cell>
          <cell r="T26">
            <v>109616.56999999999</v>
          </cell>
          <cell r="U26">
            <v>109616.56999999999</v>
          </cell>
          <cell r="V26">
            <v>109616.56999999999</v>
          </cell>
          <cell r="W26">
            <v>109616.56999999999</v>
          </cell>
          <cell r="X26">
            <v>109616.56999999999</v>
          </cell>
          <cell r="Y26">
            <v>109616.56999999999</v>
          </cell>
          <cell r="Z26">
            <v>109616.56999999999</v>
          </cell>
          <cell r="AA26">
            <v>109616.56999999999</v>
          </cell>
          <cell r="AB26">
            <v>109616.56999999999</v>
          </cell>
          <cell r="AC26">
            <v>109616.56999999999</v>
          </cell>
        </row>
        <row r="27">
          <cell r="C27">
            <v>0.52881927727249789</v>
          </cell>
          <cell r="D27">
            <v>0.25836103922778364</v>
          </cell>
          <cell r="E27">
            <v>0.50858550260312363</v>
          </cell>
          <cell r="F27" t="e">
            <v>#DIV/0!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0.39942578105542431</v>
          </cell>
        </row>
        <row r="28">
          <cell r="B28" t="str">
            <v>Contribution margin</v>
          </cell>
          <cell r="C28">
            <v>14586.880000000005</v>
          </cell>
          <cell r="D28">
            <v>31853.849999999984</v>
          </cell>
          <cell r="E28">
            <v>16899.430000000008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63340.160000000018</v>
          </cell>
          <cell r="P28">
            <v>0.2308017198510732</v>
          </cell>
          <cell r="R28">
            <v>14586.880000000005</v>
          </cell>
          <cell r="S28">
            <v>46440.729999999996</v>
          </cell>
          <cell r="T28">
            <v>63340.160000000018</v>
          </cell>
          <cell r="U28">
            <v>63340.160000000018</v>
          </cell>
          <cell r="V28">
            <v>63340.160000000018</v>
          </cell>
          <cell r="W28">
            <v>63340.160000000018</v>
          </cell>
          <cell r="X28">
            <v>63340.160000000018</v>
          </cell>
          <cell r="Y28">
            <v>63340.160000000018</v>
          </cell>
          <cell r="Z28">
            <v>63340.160000000018</v>
          </cell>
          <cell r="AA28">
            <v>63340.160000000018</v>
          </cell>
          <cell r="AB28">
            <v>63340.160000000018</v>
          </cell>
          <cell r="AC28">
            <v>63340.160000000018</v>
          </cell>
        </row>
        <row r="29">
          <cell r="C29">
            <v>0.15048059380644555</v>
          </cell>
          <cell r="D29">
            <v>0.24971640818719951</v>
          </cell>
          <cell r="E29">
            <v>0.33839467360833014</v>
          </cell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0.2308017198510732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4583.3500000000004</v>
          </cell>
          <cell r="D31">
            <v>4608.3500000000004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9191.7000000000007</v>
          </cell>
          <cell r="P31">
            <v>3.3493129293565238E-2</v>
          </cell>
          <cell r="R31">
            <v>4583.3500000000004</v>
          </cell>
          <cell r="S31">
            <v>9191.7000000000007</v>
          </cell>
          <cell r="T31">
            <v>9191.7000000000007</v>
          </cell>
          <cell r="U31">
            <v>9191.7000000000007</v>
          </cell>
          <cell r="V31">
            <v>9191.7000000000007</v>
          </cell>
          <cell r="W31">
            <v>9191.7000000000007</v>
          </cell>
          <cell r="X31">
            <v>9191.7000000000007</v>
          </cell>
          <cell r="Y31">
            <v>9191.7000000000007</v>
          </cell>
          <cell r="Z31">
            <v>9191.7000000000007</v>
          </cell>
          <cell r="AA31">
            <v>9191.7000000000007</v>
          </cell>
          <cell r="AB31">
            <v>9191.7000000000007</v>
          </cell>
          <cell r="AC31">
            <v>9191.7000000000007</v>
          </cell>
        </row>
        <row r="32">
          <cell r="A32" t="str">
            <v>Installation Labour</v>
          </cell>
          <cell r="B32" t="str">
            <v>Installation Labour</v>
          </cell>
          <cell r="C32">
            <v>23344.77</v>
          </cell>
          <cell r="D32">
            <v>16761.96</v>
          </cell>
          <cell r="E32">
            <v>7357.29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47464.02</v>
          </cell>
          <cell r="P32">
            <v>0.17295152786235038</v>
          </cell>
          <cell r="R32">
            <v>23344.77</v>
          </cell>
          <cell r="S32">
            <v>40106.729999999996</v>
          </cell>
          <cell r="T32">
            <v>47464.02</v>
          </cell>
          <cell r="U32">
            <v>47464.02</v>
          </cell>
          <cell r="V32">
            <v>47464.02</v>
          </cell>
          <cell r="W32">
            <v>47464.02</v>
          </cell>
          <cell r="X32">
            <v>47464.02</v>
          </cell>
          <cell r="Y32">
            <v>47464.02</v>
          </cell>
          <cell r="Z32">
            <v>47464.02</v>
          </cell>
          <cell r="AA32">
            <v>47464.02</v>
          </cell>
          <cell r="AB32">
            <v>47464.02</v>
          </cell>
          <cell r="AC32">
            <v>47464.02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729.77</v>
          </cell>
          <cell r="D34">
            <v>814.09</v>
          </cell>
          <cell r="E34">
            <v>242.14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1786</v>
          </cell>
          <cell r="P34">
            <v>6.5079070159282295E-3</v>
          </cell>
          <cell r="R34">
            <v>729.77</v>
          </cell>
          <cell r="S34">
            <v>1543.8600000000001</v>
          </cell>
          <cell r="T34">
            <v>1786</v>
          </cell>
          <cell r="U34">
            <v>1786</v>
          </cell>
          <cell r="V34">
            <v>1786</v>
          </cell>
          <cell r="W34">
            <v>1786</v>
          </cell>
          <cell r="X34">
            <v>1786</v>
          </cell>
          <cell r="Y34">
            <v>1786</v>
          </cell>
          <cell r="Z34">
            <v>1786</v>
          </cell>
          <cell r="AA34">
            <v>1786</v>
          </cell>
          <cell r="AB34">
            <v>1786</v>
          </cell>
          <cell r="AC34">
            <v>1786</v>
          </cell>
        </row>
        <row r="35">
          <cell r="A35" t="str">
            <v>Sales Doubtful Debts</v>
          </cell>
          <cell r="B35" t="str">
            <v>Doubtful Debts</v>
          </cell>
          <cell r="C35">
            <v>-7.54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-7.54</v>
          </cell>
          <cell r="P35">
            <v>-2.7474590649551429E-5</v>
          </cell>
          <cell r="R35">
            <v>-7.54</v>
          </cell>
          <cell r="S35">
            <v>-7.54</v>
          </cell>
          <cell r="T35">
            <v>-7.54</v>
          </cell>
          <cell r="U35">
            <v>-7.54</v>
          </cell>
          <cell r="V35">
            <v>-7.54</v>
          </cell>
          <cell r="W35">
            <v>-7.54</v>
          </cell>
          <cell r="X35">
            <v>-7.54</v>
          </cell>
          <cell r="Y35">
            <v>-7.54</v>
          </cell>
          <cell r="Z35">
            <v>-7.54</v>
          </cell>
          <cell r="AA35">
            <v>-7.54</v>
          </cell>
          <cell r="AB35">
            <v>-7.54</v>
          </cell>
          <cell r="AC35">
            <v>-7.54</v>
          </cell>
        </row>
        <row r="36">
          <cell r="A36" t="str">
            <v>Sales Motor</v>
          </cell>
          <cell r="B36" t="str">
            <v>Motor Vehicle Expenses</v>
          </cell>
          <cell r="C36">
            <v>4634.9399999999996</v>
          </cell>
          <cell r="D36">
            <v>2785.3700000000003</v>
          </cell>
          <cell r="E36">
            <v>192.28999999999996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7612.5999999999995</v>
          </cell>
          <cell r="P36">
            <v>2.7739133790288487E-2</v>
          </cell>
          <cell r="R36">
            <v>4634.9399999999996</v>
          </cell>
          <cell r="S36">
            <v>7420.3099999999995</v>
          </cell>
          <cell r="T36">
            <v>7612.5999999999995</v>
          </cell>
          <cell r="U36">
            <v>7612.5999999999995</v>
          </cell>
          <cell r="V36">
            <v>7612.5999999999995</v>
          </cell>
          <cell r="W36">
            <v>7612.5999999999995</v>
          </cell>
          <cell r="X36">
            <v>7612.5999999999995</v>
          </cell>
          <cell r="Y36">
            <v>7612.5999999999995</v>
          </cell>
          <cell r="Z36">
            <v>7612.5999999999995</v>
          </cell>
          <cell r="AA36">
            <v>7612.5999999999995</v>
          </cell>
          <cell r="AB36">
            <v>7612.5999999999995</v>
          </cell>
          <cell r="AC36">
            <v>7612.5999999999995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355.65</v>
          </cell>
          <cell r="D38">
            <v>447.5</v>
          </cell>
          <cell r="E38">
            <v>325.35000000000002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1128.5</v>
          </cell>
          <cell r="P38">
            <v>4.1120789851483803E-3</v>
          </cell>
          <cell r="R38">
            <v>355.65</v>
          </cell>
          <cell r="S38">
            <v>803.15</v>
          </cell>
          <cell r="T38">
            <v>1128.5</v>
          </cell>
          <cell r="U38">
            <v>1128.5</v>
          </cell>
          <cell r="V38">
            <v>1128.5</v>
          </cell>
          <cell r="W38">
            <v>1128.5</v>
          </cell>
          <cell r="X38">
            <v>1128.5</v>
          </cell>
          <cell r="Y38">
            <v>1128.5</v>
          </cell>
          <cell r="Z38">
            <v>1128.5</v>
          </cell>
          <cell r="AA38">
            <v>1128.5</v>
          </cell>
          <cell r="AB38">
            <v>1128.5</v>
          </cell>
          <cell r="AC38">
            <v>1128.5</v>
          </cell>
        </row>
        <row r="39">
          <cell r="A39" t="str">
            <v>Sales Freight</v>
          </cell>
          <cell r="B39" t="str">
            <v>Freight - Outwards</v>
          </cell>
          <cell r="C39">
            <v>5832.75</v>
          </cell>
          <cell r="D39">
            <v>-228.94</v>
          </cell>
          <cell r="E39">
            <v>694.01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6297.8200000000006</v>
          </cell>
          <cell r="P39">
            <v>2.2948279374609814E-2</v>
          </cell>
          <cell r="R39">
            <v>5832.75</v>
          </cell>
          <cell r="S39">
            <v>5603.81</v>
          </cell>
          <cell r="T39">
            <v>6297.8200000000006</v>
          </cell>
          <cell r="U39">
            <v>6297.8200000000006</v>
          </cell>
          <cell r="V39">
            <v>6297.8200000000006</v>
          </cell>
          <cell r="W39">
            <v>6297.8200000000006</v>
          </cell>
          <cell r="X39">
            <v>6297.8200000000006</v>
          </cell>
          <cell r="Y39">
            <v>6297.8200000000006</v>
          </cell>
          <cell r="Z39">
            <v>6297.8200000000006</v>
          </cell>
          <cell r="AA39">
            <v>6297.8200000000006</v>
          </cell>
          <cell r="AB39">
            <v>6297.8200000000006</v>
          </cell>
          <cell r="AC39">
            <v>6297.8200000000006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390.37</v>
          </cell>
          <cell r="D42">
            <v>501.53</v>
          </cell>
          <cell r="E42">
            <v>823.06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1714.96</v>
          </cell>
          <cell r="P42">
            <v>6.2490482732565937E-3</v>
          </cell>
          <cell r="R42">
            <v>390.37</v>
          </cell>
          <cell r="S42">
            <v>891.9</v>
          </cell>
          <cell r="T42">
            <v>1714.96</v>
          </cell>
          <cell r="U42">
            <v>1714.96</v>
          </cell>
          <cell r="V42">
            <v>1714.96</v>
          </cell>
          <cell r="W42">
            <v>1714.96</v>
          </cell>
          <cell r="X42">
            <v>1714.96</v>
          </cell>
          <cell r="Y42">
            <v>1714.96</v>
          </cell>
          <cell r="Z42">
            <v>1714.96</v>
          </cell>
          <cell r="AA42">
            <v>1714.96</v>
          </cell>
          <cell r="AB42">
            <v>1714.96</v>
          </cell>
          <cell r="AC42">
            <v>1714.96</v>
          </cell>
        </row>
        <row r="43">
          <cell r="B43" t="str">
            <v>Total Selling Expenses</v>
          </cell>
          <cell r="C43">
            <v>39864.060000000005</v>
          </cell>
          <cell r="D43">
            <v>25689.859999999997</v>
          </cell>
          <cell r="E43">
            <v>9634.14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75188.060000000012</v>
          </cell>
          <cell r="P43">
            <v>0.27397363000449765</v>
          </cell>
          <cell r="R43">
            <v>39864.060000000005</v>
          </cell>
          <cell r="S43">
            <v>65553.919999999984</v>
          </cell>
          <cell r="T43">
            <v>75188.060000000012</v>
          </cell>
          <cell r="U43">
            <v>75188.060000000012</v>
          </cell>
          <cell r="V43">
            <v>75188.060000000012</v>
          </cell>
          <cell r="W43">
            <v>75188.060000000012</v>
          </cell>
          <cell r="X43">
            <v>75188.060000000012</v>
          </cell>
          <cell r="Y43">
            <v>75188.060000000012</v>
          </cell>
          <cell r="Z43">
            <v>75188.060000000012</v>
          </cell>
          <cell r="AA43">
            <v>75188.060000000012</v>
          </cell>
          <cell r="AB43">
            <v>75188.060000000012</v>
          </cell>
          <cell r="AC43">
            <v>75188.060000000012</v>
          </cell>
        </row>
        <row r="44">
          <cell r="C44">
            <v>0.41124403713033719</v>
          </cell>
          <cell r="D44">
            <v>0.201394166357662</v>
          </cell>
          <cell r="E44">
            <v>0.19291429715658789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0.27397363000449765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27253.339999999997</v>
          </cell>
          <cell r="D46">
            <v>23732.43</v>
          </cell>
          <cell r="E46">
            <v>4629.09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55614.86</v>
          </cell>
          <cell r="P46">
            <v>0.20265192473900687</v>
          </cell>
          <cell r="R46">
            <v>27253.339999999997</v>
          </cell>
          <cell r="S46">
            <v>50985.77</v>
          </cell>
          <cell r="T46">
            <v>55614.86</v>
          </cell>
          <cell r="U46">
            <v>55614.86</v>
          </cell>
          <cell r="V46">
            <v>55614.86</v>
          </cell>
          <cell r="W46">
            <v>55614.86</v>
          </cell>
          <cell r="X46">
            <v>55614.86</v>
          </cell>
          <cell r="Y46">
            <v>55614.86</v>
          </cell>
          <cell r="Z46">
            <v>55614.86</v>
          </cell>
          <cell r="AA46">
            <v>55614.86</v>
          </cell>
          <cell r="AB46">
            <v>55614.86</v>
          </cell>
          <cell r="AC46">
            <v>55614.86</v>
          </cell>
        </row>
        <row r="47">
          <cell r="A47" t="str">
            <v>Admin Telephone</v>
          </cell>
          <cell r="B47" t="str">
            <v>Telephone</v>
          </cell>
          <cell r="C47">
            <v>507.04999999999995</v>
          </cell>
          <cell r="D47">
            <v>-3.51</v>
          </cell>
          <cell r="E47">
            <v>17.079999999999998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520.62</v>
          </cell>
          <cell r="P47">
            <v>1.8970585389879928E-3</v>
          </cell>
          <cell r="R47">
            <v>507.04999999999995</v>
          </cell>
          <cell r="S47">
            <v>503.53999999999996</v>
          </cell>
          <cell r="T47">
            <v>520.62</v>
          </cell>
          <cell r="U47">
            <v>520.62</v>
          </cell>
          <cell r="V47">
            <v>520.62</v>
          </cell>
          <cell r="W47">
            <v>520.62</v>
          </cell>
          <cell r="X47">
            <v>520.62</v>
          </cell>
          <cell r="Y47">
            <v>520.62</v>
          </cell>
          <cell r="Z47">
            <v>520.62</v>
          </cell>
          <cell r="AA47">
            <v>520.62</v>
          </cell>
          <cell r="AB47">
            <v>520.62</v>
          </cell>
          <cell r="AC47">
            <v>520.62</v>
          </cell>
        </row>
        <row r="48">
          <cell r="A48" t="str">
            <v>Admin Other</v>
          </cell>
          <cell r="B48" t="str">
            <v>Other Admin Expenses</v>
          </cell>
          <cell r="C48">
            <v>3855.09</v>
          </cell>
          <cell r="D48">
            <v>4317.1299999999992</v>
          </cell>
          <cell r="E48">
            <v>2212.41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10384.629999999999</v>
          </cell>
          <cell r="P48">
            <v>3.7839981206505467E-2</v>
          </cell>
          <cell r="R48">
            <v>3855.09</v>
          </cell>
          <cell r="S48">
            <v>8172.2199999999993</v>
          </cell>
          <cell r="T48">
            <v>10384.629999999999</v>
          </cell>
          <cell r="U48">
            <v>10384.629999999999</v>
          </cell>
          <cell r="V48">
            <v>10384.629999999999</v>
          </cell>
          <cell r="W48">
            <v>10384.629999999999</v>
          </cell>
          <cell r="X48">
            <v>10384.629999999999</v>
          </cell>
          <cell r="Y48">
            <v>10384.629999999999</v>
          </cell>
          <cell r="Z48">
            <v>10384.629999999999</v>
          </cell>
          <cell r="AA48">
            <v>10384.629999999999</v>
          </cell>
          <cell r="AB48">
            <v>10384.629999999999</v>
          </cell>
          <cell r="AC48">
            <v>10384.629999999999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-251.38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-251.38</v>
          </cell>
          <cell r="P49">
            <v>-9.1598973441435515E-4</v>
          </cell>
          <cell r="R49">
            <v>-251.38</v>
          </cell>
          <cell r="S49">
            <v>-251.38</v>
          </cell>
          <cell r="T49">
            <v>-251.38</v>
          </cell>
          <cell r="U49">
            <v>-251.38</v>
          </cell>
          <cell r="V49">
            <v>-251.38</v>
          </cell>
          <cell r="W49">
            <v>-251.38</v>
          </cell>
          <cell r="X49">
            <v>-251.38</v>
          </cell>
          <cell r="Y49">
            <v>-251.38</v>
          </cell>
          <cell r="Z49">
            <v>-251.38</v>
          </cell>
          <cell r="AA49">
            <v>-251.38</v>
          </cell>
          <cell r="AB49">
            <v>-251.38</v>
          </cell>
          <cell r="AC49">
            <v>-251.38</v>
          </cell>
        </row>
        <row r="50">
          <cell r="B50" t="str">
            <v>Total Administrative expenses</v>
          </cell>
          <cell r="C50">
            <v>31364.099999999995</v>
          </cell>
          <cell r="D50">
            <v>28046.050000000003</v>
          </cell>
          <cell r="E50">
            <v>6858.58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66268.73</v>
          </cell>
          <cell r="P50">
            <v>0.24147297475008594</v>
          </cell>
          <cell r="R50">
            <v>31364.099999999995</v>
          </cell>
          <cell r="S50">
            <v>59410.15</v>
          </cell>
          <cell r="T50">
            <v>66268.73</v>
          </cell>
          <cell r="U50">
            <v>66268.73</v>
          </cell>
          <cell r="V50">
            <v>66268.73</v>
          </cell>
          <cell r="W50">
            <v>66268.73</v>
          </cell>
          <cell r="X50">
            <v>66268.73</v>
          </cell>
          <cell r="Y50">
            <v>66268.73</v>
          </cell>
          <cell r="Z50">
            <v>66268.73</v>
          </cell>
          <cell r="AA50">
            <v>66268.73</v>
          </cell>
          <cell r="AB50">
            <v>66268.73</v>
          </cell>
          <cell r="AC50">
            <v>66268.73</v>
          </cell>
        </row>
        <row r="51">
          <cell r="C51">
            <v>0.32355708638205954</v>
          </cell>
          <cell r="D51">
            <v>0.21986538110271162</v>
          </cell>
          <cell r="E51">
            <v>0.13733640368442129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0.24147297475008594</v>
          </cell>
        </row>
        <row r="52">
          <cell r="B52" t="str">
            <v>EBITDA</v>
          </cell>
          <cell r="C52">
            <v>-56641.279999999999</v>
          </cell>
          <cell r="D52">
            <v>-21882.060000000016</v>
          </cell>
          <cell r="E52">
            <v>406.71000000000822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-78116.62999999999</v>
          </cell>
          <cell r="P52">
            <v>-0.28464488490351036</v>
          </cell>
          <cell r="R52">
            <v>-56641.279999999999</v>
          </cell>
          <cell r="S52">
            <v>-78523.34</v>
          </cell>
          <cell r="T52">
            <v>-78116.62999999999</v>
          </cell>
          <cell r="U52">
            <v>-78116.62999999999</v>
          </cell>
          <cell r="V52">
            <v>-78116.62999999999</v>
          </cell>
          <cell r="W52">
            <v>-78116.62999999999</v>
          </cell>
          <cell r="X52">
            <v>-78116.62999999999</v>
          </cell>
          <cell r="Y52">
            <v>-78116.62999999999</v>
          </cell>
          <cell r="Z52">
            <v>-78116.62999999999</v>
          </cell>
          <cell r="AA52">
            <v>-78116.62999999999</v>
          </cell>
          <cell r="AB52">
            <v>-78116.62999999999</v>
          </cell>
          <cell r="AC52">
            <v>-78116.62999999999</v>
          </cell>
        </row>
        <row r="53">
          <cell r="C53">
            <v>-0.58432052970595116</v>
          </cell>
          <cell r="D53">
            <v>-0.17154313927317411</v>
          </cell>
          <cell r="E53">
            <v>8.1439727673209492E-3</v>
          </cell>
          <cell r="F53" t="e">
            <v>#DIV/0!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-0.28464488490351036</v>
          </cell>
        </row>
        <row r="54">
          <cell r="A54" t="str">
            <v>Depreciation</v>
          </cell>
          <cell r="B54" t="str">
            <v>Depreciation</v>
          </cell>
          <cell r="C54">
            <v>1153.56</v>
          </cell>
          <cell r="D54">
            <v>1252.8399999999999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2406.3999999999996</v>
          </cell>
          <cell r="P54">
            <v>8.7685484004085615E-3</v>
          </cell>
          <cell r="R54">
            <v>1153.56</v>
          </cell>
          <cell r="S54">
            <v>2406.3999999999996</v>
          </cell>
          <cell r="T54">
            <v>2406.3999999999996</v>
          </cell>
          <cell r="U54">
            <v>2406.3999999999996</v>
          </cell>
          <cell r="V54">
            <v>2406.3999999999996</v>
          </cell>
          <cell r="W54">
            <v>2406.3999999999996</v>
          </cell>
          <cell r="X54">
            <v>2406.3999999999996</v>
          </cell>
          <cell r="Y54">
            <v>2406.3999999999996</v>
          </cell>
          <cell r="Z54">
            <v>2406.3999999999996</v>
          </cell>
          <cell r="AA54">
            <v>2406.3999999999996</v>
          </cell>
          <cell r="AB54">
            <v>2406.3999999999996</v>
          </cell>
          <cell r="AC54">
            <v>2406.3999999999996</v>
          </cell>
        </row>
        <row r="56">
          <cell r="B56" t="str">
            <v>EBIT</v>
          </cell>
          <cell r="C56">
            <v>-57794.84</v>
          </cell>
          <cell r="D56">
            <v>-23134.900000000016</v>
          </cell>
          <cell r="E56">
            <v>406.71000000000822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-80523.029999999984</v>
          </cell>
          <cell r="P56">
            <v>-0.29341343330391895</v>
          </cell>
          <cell r="R56">
            <v>-57794.84</v>
          </cell>
          <cell r="S56">
            <v>-80929.739999999991</v>
          </cell>
          <cell r="T56">
            <v>-80523.029999999984</v>
          </cell>
          <cell r="U56">
            <v>-80523.029999999984</v>
          </cell>
          <cell r="V56">
            <v>-80523.029999999984</v>
          </cell>
          <cell r="W56">
            <v>-80523.029999999984</v>
          </cell>
          <cell r="X56">
            <v>-80523.029999999984</v>
          </cell>
          <cell r="Y56">
            <v>-80523.029999999984</v>
          </cell>
          <cell r="Z56">
            <v>-80523.029999999984</v>
          </cell>
          <cell r="AA56">
            <v>-80523.029999999984</v>
          </cell>
          <cell r="AB56">
            <v>-80523.029999999984</v>
          </cell>
          <cell r="AC56">
            <v>-80523.029999999984</v>
          </cell>
        </row>
        <row r="57">
          <cell r="C57">
            <v>-0.59622083969625506</v>
          </cell>
          <cell r="D57">
            <v>-0.18136470573478711</v>
          </cell>
          <cell r="E57">
            <v>8.1439727673209492E-3</v>
          </cell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 t="e">
            <v>#DIV/0!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-0.29341343330391895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-57794.84</v>
          </cell>
          <cell r="D60">
            <v>-23134.900000000016</v>
          </cell>
          <cell r="E60">
            <v>406.71000000000822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-80523.029999999984</v>
          </cell>
          <cell r="P60">
            <v>-0.29341343330391895</v>
          </cell>
          <cell r="R60">
            <v>-57794.84</v>
          </cell>
          <cell r="S60">
            <v>-80929.739999999991</v>
          </cell>
          <cell r="T60">
            <v>-80523.029999999984</v>
          </cell>
          <cell r="U60">
            <v>-80523.029999999984</v>
          </cell>
          <cell r="V60">
            <v>-80523.029999999984</v>
          </cell>
          <cell r="W60">
            <v>-80523.029999999984</v>
          </cell>
          <cell r="X60">
            <v>-80523.029999999984</v>
          </cell>
          <cell r="Y60">
            <v>-80523.029999999984</v>
          </cell>
          <cell r="Z60">
            <v>-80523.029999999984</v>
          </cell>
          <cell r="AA60">
            <v>-80523.029999999984</v>
          </cell>
          <cell r="AB60">
            <v>-80523.029999999984</v>
          </cell>
          <cell r="AC60">
            <v>-80523.029999999984</v>
          </cell>
        </row>
        <row r="61">
          <cell r="C61">
            <v>-0.59622083969625506</v>
          </cell>
          <cell r="D61">
            <v>-0.18136470573478711</v>
          </cell>
          <cell r="E61">
            <v>8.1439727673209492E-3</v>
          </cell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-0.29341343330391895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-57794.84</v>
          </cell>
          <cell r="D64">
            <v>-23134.900000000016</v>
          </cell>
          <cell r="E64">
            <v>406.71000000000822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-80523.029999999984</v>
          </cell>
          <cell r="P64">
            <v>-0.29341343330391895</v>
          </cell>
          <cell r="R64">
            <v>-57794.84</v>
          </cell>
          <cell r="S64">
            <v>-80929.739999999991</v>
          </cell>
          <cell r="T64">
            <v>-80523.029999999984</v>
          </cell>
          <cell r="U64">
            <v>-80523.029999999984</v>
          </cell>
          <cell r="V64">
            <v>-80523.029999999984</v>
          </cell>
          <cell r="W64">
            <v>-80523.029999999984</v>
          </cell>
          <cell r="X64">
            <v>-80523.029999999984</v>
          </cell>
          <cell r="Y64">
            <v>-80523.029999999984</v>
          </cell>
          <cell r="Z64">
            <v>-80523.029999999984</v>
          </cell>
          <cell r="AA64">
            <v>-80523.029999999984</v>
          </cell>
          <cell r="AB64">
            <v>-80523.029999999984</v>
          </cell>
          <cell r="AC64">
            <v>-80523.029999999984</v>
          </cell>
        </row>
        <row r="65">
          <cell r="C65">
            <v>-0.59622083969625506</v>
          </cell>
          <cell r="D65">
            <v>-0.18136470573478711</v>
          </cell>
          <cell r="E65">
            <v>8.1439727673209492E-3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-0.29341343330391895</v>
          </cell>
        </row>
      </sheetData>
      <sheetData sheetId="93" refreshError="1">
        <row r="10">
          <cell r="A10" t="str">
            <v>Sales</v>
          </cell>
          <cell r="B10" t="str">
            <v>Sales</v>
          </cell>
          <cell r="C10">
            <v>692017.74</v>
          </cell>
          <cell r="D10">
            <v>1016834.49</v>
          </cell>
          <cell r="E10">
            <v>930783.29</v>
          </cell>
          <cell r="F10">
            <v>1222556.7711453643</v>
          </cell>
          <cell r="G10">
            <v>1238262.6885199999</v>
          </cell>
          <cell r="H10">
            <v>964416.13240500016</v>
          </cell>
          <cell r="I10">
            <v>523880.36821999995</v>
          </cell>
          <cell r="J10">
            <v>963328.13096474402</v>
          </cell>
          <cell r="K10">
            <v>1063990.2186570475</v>
          </cell>
          <cell r="L10">
            <v>992551.98662704765</v>
          </cell>
          <cell r="M10">
            <v>1123522.0786820475</v>
          </cell>
          <cell r="N10">
            <v>1135906.4506870476</v>
          </cell>
          <cell r="O10">
            <v>11868050.345908299</v>
          </cell>
          <cell r="R10">
            <v>692017.74</v>
          </cell>
          <cell r="S10">
            <v>1708852.23</v>
          </cell>
          <cell r="T10">
            <v>2639635.52</v>
          </cell>
          <cell r="U10">
            <v>3862192.2911453643</v>
          </cell>
          <cell r="V10">
            <v>5100454.9796653641</v>
          </cell>
          <cell r="W10">
            <v>6064871.1120703639</v>
          </cell>
          <cell r="X10">
            <v>6588751.4802903635</v>
          </cell>
          <cell r="Y10">
            <v>7552079.6112551074</v>
          </cell>
          <cell r="Z10">
            <v>8616069.8299121559</v>
          </cell>
          <cell r="AA10">
            <v>9608621.8165392037</v>
          </cell>
          <cell r="AB10">
            <v>10732143.895221252</v>
          </cell>
          <cell r="AC10">
            <v>11868050.345908299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282653.42</v>
          </cell>
          <cell r="D11">
            <v>512215.11</v>
          </cell>
          <cell r="E11">
            <v>415746.1</v>
          </cell>
          <cell r="F11">
            <v>556411.81782853196</v>
          </cell>
          <cell r="G11">
            <v>563559.91781320469</v>
          </cell>
          <cell r="H11">
            <v>438926.47445066908</v>
          </cell>
          <cell r="I11">
            <v>236079.19599789431</v>
          </cell>
          <cell r="J11">
            <v>432807.37738383125</v>
          </cell>
          <cell r="K11">
            <v>475981.89029253926</v>
          </cell>
          <cell r="L11">
            <v>443468.81811100827</v>
          </cell>
          <cell r="M11">
            <v>500726.11711048183</v>
          </cell>
          <cell r="N11">
            <v>508405.66247407033</v>
          </cell>
          <cell r="O11">
            <v>5366981.9014622308</v>
          </cell>
          <cell r="P11">
            <v>0.45222102578226625</v>
          </cell>
          <cell r="R11">
            <v>282653.42</v>
          </cell>
          <cell r="S11">
            <v>794868.53</v>
          </cell>
          <cell r="T11">
            <v>1210614.6299999999</v>
          </cell>
          <cell r="U11">
            <v>1767026.4478285317</v>
          </cell>
          <cell r="V11">
            <v>2330586.3656417364</v>
          </cell>
          <cell r="W11">
            <v>2769512.8400924057</v>
          </cell>
          <cell r="X11">
            <v>3005592.0360903</v>
          </cell>
          <cell r="Y11">
            <v>3438399.4134741314</v>
          </cell>
          <cell r="Z11">
            <v>3914381.3037666706</v>
          </cell>
          <cell r="AA11">
            <v>4357850.1218776787</v>
          </cell>
          <cell r="AB11">
            <v>4858576.2389881602</v>
          </cell>
          <cell r="AC11">
            <v>5366981.9014622308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409364.32</v>
          </cell>
          <cell r="D13">
            <v>504619.38</v>
          </cell>
          <cell r="E13">
            <v>515037.19000000006</v>
          </cell>
          <cell r="F13">
            <v>666144.95331683231</v>
          </cell>
          <cell r="G13">
            <v>674702.77070679516</v>
          </cell>
          <cell r="H13">
            <v>525489.65795433102</v>
          </cell>
          <cell r="I13">
            <v>287801.17222210567</v>
          </cell>
          <cell r="J13">
            <v>530520.75358091271</v>
          </cell>
          <cell r="K13">
            <v>588008.32836450823</v>
          </cell>
          <cell r="L13">
            <v>549083.16851603938</v>
          </cell>
          <cell r="M13">
            <v>622795.96157156571</v>
          </cell>
          <cell r="N13">
            <v>627500.78821297723</v>
          </cell>
          <cell r="O13">
            <v>6501068.4444460683</v>
          </cell>
          <cell r="P13">
            <v>0.54777897421773369</v>
          </cell>
          <cell r="R13">
            <v>409364.32</v>
          </cell>
          <cell r="S13">
            <v>913983.7</v>
          </cell>
          <cell r="T13">
            <v>1429020.8900000001</v>
          </cell>
          <cell r="U13">
            <v>2095165.8433168326</v>
          </cell>
          <cell r="V13">
            <v>2769868.6140236277</v>
          </cell>
          <cell r="W13">
            <v>3295358.2719779583</v>
          </cell>
          <cell r="X13">
            <v>3583159.4442000636</v>
          </cell>
          <cell r="Y13">
            <v>4113680.1977809761</v>
          </cell>
          <cell r="Z13">
            <v>4701688.5261454852</v>
          </cell>
          <cell r="AA13">
            <v>5250771.6946615251</v>
          </cell>
          <cell r="AB13">
            <v>5873567.6562330918</v>
          </cell>
          <cell r="AC13">
            <v>6501068.4444460683</v>
          </cell>
        </row>
        <row r="14">
          <cell r="C14">
            <v>0.59155177149071358</v>
          </cell>
          <cell r="D14">
            <v>0.49626501162445819</v>
          </cell>
          <cell r="E14">
            <v>0.55333738318400627</v>
          </cell>
          <cell r="F14">
            <v>0.54487854391640878</v>
          </cell>
          <cell r="G14">
            <v>0.54487854391640878</v>
          </cell>
          <cell r="H14">
            <v>0.54487854391640878</v>
          </cell>
          <cell r="I14">
            <v>0.54936430086123322</v>
          </cell>
          <cell r="J14">
            <v>0.55071655911222295</v>
          </cell>
          <cell r="K14">
            <v>0.5526444868136885</v>
          </cell>
          <cell r="L14">
            <v>0.55320343509861702</v>
          </cell>
          <cell r="M14">
            <v>0.55432463089834361</v>
          </cell>
          <cell r="N14">
            <v>0.55242294630287236</v>
          </cell>
          <cell r="O14">
            <v>0.54777897421773369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189501.88</v>
          </cell>
          <cell r="D16">
            <v>129264.68000000001</v>
          </cell>
          <cell r="E16">
            <v>172416.32</v>
          </cell>
          <cell r="F16">
            <v>153265.65867856285</v>
          </cell>
          <cell r="G16">
            <v>153905.44394199332</v>
          </cell>
          <cell r="H16">
            <v>132532.94473603787</v>
          </cell>
          <cell r="I16">
            <v>73718.47817517267</v>
          </cell>
          <cell r="J16">
            <v>141295.19327223196</v>
          </cell>
          <cell r="K16">
            <v>145175.27040138931</v>
          </cell>
          <cell r="L16">
            <v>142265.21255452131</v>
          </cell>
          <cell r="M16">
            <v>147600.31860711265</v>
          </cell>
          <cell r="N16">
            <v>148085.32824825731</v>
          </cell>
          <cell r="O16">
            <v>1729026.7286152793</v>
          </cell>
          <cell r="P16">
            <v>0.14568751212042078</v>
          </cell>
          <cell r="R16">
            <v>189501.88</v>
          </cell>
          <cell r="S16">
            <v>318766.56</v>
          </cell>
          <cell r="T16">
            <v>491182.88</v>
          </cell>
          <cell r="U16">
            <v>644448.53867856285</v>
          </cell>
          <cell r="V16">
            <v>798353.98262055614</v>
          </cell>
          <cell r="W16">
            <v>930886.92735659401</v>
          </cell>
          <cell r="X16">
            <v>1004605.4055317667</v>
          </cell>
          <cell r="Y16">
            <v>1145900.5988039987</v>
          </cell>
          <cell r="Z16">
            <v>1291075.869205388</v>
          </cell>
          <cell r="AA16">
            <v>1433341.0817599094</v>
          </cell>
          <cell r="AB16">
            <v>1580941.400367022</v>
          </cell>
          <cell r="AC16">
            <v>1729026.7286152793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23573.66</v>
          </cell>
          <cell r="D19">
            <v>23570.89</v>
          </cell>
          <cell r="E19">
            <v>23570.89</v>
          </cell>
          <cell r="F19">
            <v>23833.333333333332</v>
          </cell>
          <cell r="G19">
            <v>23833.333333333332</v>
          </cell>
          <cell r="H19">
            <v>23833.333333333332</v>
          </cell>
          <cell r="I19">
            <v>23833.333333333332</v>
          </cell>
          <cell r="J19">
            <v>23833.333333333332</v>
          </cell>
          <cell r="K19">
            <v>23833.333333333332</v>
          </cell>
          <cell r="L19">
            <v>23833.333333333332</v>
          </cell>
          <cell r="M19">
            <v>23833.333333333332</v>
          </cell>
          <cell r="N19">
            <v>23833.333333333332</v>
          </cell>
          <cell r="O19">
            <v>285215.44000000006</v>
          </cell>
          <cell r="P19">
            <v>2.4032206780984264E-2</v>
          </cell>
          <cell r="R19">
            <v>23573.66</v>
          </cell>
          <cell r="S19">
            <v>47144.55</v>
          </cell>
          <cell r="T19">
            <v>70715.44</v>
          </cell>
          <cell r="U19">
            <v>94548.773333333331</v>
          </cell>
          <cell r="V19">
            <v>118382.10666666666</v>
          </cell>
          <cell r="W19">
            <v>142215.44</v>
          </cell>
          <cell r="X19">
            <v>166048.77333333335</v>
          </cell>
          <cell r="Y19">
            <v>189882.10666666669</v>
          </cell>
          <cell r="Z19">
            <v>213715.44000000003</v>
          </cell>
          <cell r="AA19">
            <v>237548.77333333337</v>
          </cell>
          <cell r="AB19">
            <v>261382.10666666672</v>
          </cell>
          <cell r="AC19">
            <v>285215.44000000006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4551.49</v>
          </cell>
          <cell r="D20">
            <v>6440.02</v>
          </cell>
          <cell r="E20">
            <v>7317.56</v>
          </cell>
          <cell r="F20">
            <v>4107.2352539697558</v>
          </cell>
          <cell r="G20">
            <v>4160</v>
          </cell>
          <cell r="H20">
            <v>3240</v>
          </cell>
          <cell r="I20">
            <v>1760</v>
          </cell>
          <cell r="J20">
            <v>3120</v>
          </cell>
          <cell r="K20">
            <v>3439.9999999999995</v>
          </cell>
          <cell r="L20">
            <v>3200</v>
          </cell>
          <cell r="M20">
            <v>3640</v>
          </cell>
          <cell r="N20">
            <v>3680</v>
          </cell>
          <cell r="O20">
            <v>48656.305253969753</v>
          </cell>
          <cell r="P20">
            <v>4.0997724003374149E-3</v>
          </cell>
          <cell r="R20">
            <v>4551.49</v>
          </cell>
          <cell r="S20">
            <v>10991.51</v>
          </cell>
          <cell r="T20">
            <v>18309.07</v>
          </cell>
          <cell r="U20">
            <v>22416.305253969756</v>
          </cell>
          <cell r="V20">
            <v>26576.305253969756</v>
          </cell>
          <cell r="W20">
            <v>29816.305253969756</v>
          </cell>
          <cell r="X20">
            <v>31576.305253969756</v>
          </cell>
          <cell r="Y20">
            <v>34696.305253969753</v>
          </cell>
          <cell r="Z20">
            <v>38136.305253969753</v>
          </cell>
          <cell r="AA20">
            <v>41336.305253969753</v>
          </cell>
          <cell r="AB20">
            <v>44976.305253969753</v>
          </cell>
          <cell r="AC20">
            <v>48656.305253969753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1944.5300000000002</v>
          </cell>
          <cell r="D22">
            <v>1944.5300000000002</v>
          </cell>
          <cell r="E22">
            <v>1944.5300000000002</v>
          </cell>
          <cell r="F22">
            <v>1791.6666666666667</v>
          </cell>
          <cell r="G22">
            <v>1791.6666666666667</v>
          </cell>
          <cell r="H22">
            <v>1791.6666666666667</v>
          </cell>
          <cell r="I22">
            <v>1791.6666666666667</v>
          </cell>
          <cell r="J22">
            <v>1791.6666666666667</v>
          </cell>
          <cell r="K22">
            <v>1791.6666666666667</v>
          </cell>
          <cell r="L22">
            <v>1791.6666666666667</v>
          </cell>
          <cell r="M22">
            <v>1791.6666666666667</v>
          </cell>
          <cell r="N22">
            <v>1791.6666666666667</v>
          </cell>
          <cell r="O22">
            <v>21958.590000000004</v>
          </cell>
          <cell r="P22">
            <v>1.850227236992686E-3</v>
          </cell>
          <cell r="R22">
            <v>1944.5300000000002</v>
          </cell>
          <cell r="S22">
            <v>3889.0600000000004</v>
          </cell>
          <cell r="T22">
            <v>5833.59</v>
          </cell>
          <cell r="U22">
            <v>7625.2566666666671</v>
          </cell>
          <cell r="V22">
            <v>9416.9233333333341</v>
          </cell>
          <cell r="W22">
            <v>11208.59</v>
          </cell>
          <cell r="X22">
            <v>13000.256666666666</v>
          </cell>
          <cell r="Y22">
            <v>14791.923333333332</v>
          </cell>
          <cell r="Z22">
            <v>16583.59</v>
          </cell>
          <cell r="AA22">
            <v>18375.256666666668</v>
          </cell>
          <cell r="AB22">
            <v>20166.923333333336</v>
          </cell>
          <cell r="AC22">
            <v>21958.590000000004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5631.54</v>
          </cell>
          <cell r="D23">
            <v>3845</v>
          </cell>
          <cell r="E23">
            <v>1411.14</v>
          </cell>
          <cell r="F23">
            <v>3593.8308472235367</v>
          </cell>
          <cell r="G23">
            <v>3640</v>
          </cell>
          <cell r="H23">
            <v>2835</v>
          </cell>
          <cell r="I23">
            <v>1540</v>
          </cell>
          <cell r="J23">
            <v>2730</v>
          </cell>
          <cell r="K23">
            <v>3009.9999999999995</v>
          </cell>
          <cell r="L23">
            <v>2800</v>
          </cell>
          <cell r="M23">
            <v>3185</v>
          </cell>
          <cell r="N23">
            <v>3220</v>
          </cell>
          <cell r="O23">
            <v>37441.510847223537</v>
          </cell>
          <cell r="P23">
            <v>3.1548156399700562E-3</v>
          </cell>
          <cell r="R23">
            <v>5631.54</v>
          </cell>
          <cell r="S23">
            <v>9476.5400000000009</v>
          </cell>
          <cell r="T23">
            <v>10887.68</v>
          </cell>
          <cell r="U23">
            <v>14481.510847223537</v>
          </cell>
          <cell r="V23">
            <v>18121.510847223537</v>
          </cell>
          <cell r="W23">
            <v>20956.510847223537</v>
          </cell>
          <cell r="X23">
            <v>22496.510847223537</v>
          </cell>
          <cell r="Y23">
            <v>25226.510847223537</v>
          </cell>
          <cell r="Z23">
            <v>28236.510847223537</v>
          </cell>
          <cell r="AA23">
            <v>31036.510847223537</v>
          </cell>
          <cell r="AB23">
            <v>34221.510847223537</v>
          </cell>
          <cell r="AC23">
            <v>37441.510847223537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33263.380000000005</v>
          </cell>
          <cell r="D24">
            <v>30711.439999999999</v>
          </cell>
          <cell r="E24">
            <v>20050.390000000003</v>
          </cell>
          <cell r="F24">
            <v>50118.538186565951</v>
          </cell>
          <cell r="G24">
            <v>50762.399999999994</v>
          </cell>
          <cell r="H24">
            <v>39536.100000000006</v>
          </cell>
          <cell r="I24">
            <v>19909.73333333333</v>
          </cell>
          <cell r="J24">
            <v>47212.142217482862</v>
          </cell>
          <cell r="K24">
            <v>50555.135550816194</v>
          </cell>
          <cell r="L24">
            <v>47626.535550816188</v>
          </cell>
          <cell r="M24">
            <v>51428.968884149523</v>
          </cell>
          <cell r="N24">
            <v>53424.202217482853</v>
          </cell>
          <cell r="O24">
            <v>494598.96594064689</v>
          </cell>
          <cell r="P24">
            <v>4.1674828765043775E-2</v>
          </cell>
          <cell r="R24">
            <v>33263.380000000005</v>
          </cell>
          <cell r="S24">
            <v>63974.820000000007</v>
          </cell>
          <cell r="T24">
            <v>84025.21</v>
          </cell>
          <cell r="U24">
            <v>134143.74818656596</v>
          </cell>
          <cell r="V24">
            <v>184906.14818656596</v>
          </cell>
          <cell r="W24">
            <v>224442.24818656596</v>
          </cell>
          <cell r="X24">
            <v>244351.9815198993</v>
          </cell>
          <cell r="Y24">
            <v>291564.12373738218</v>
          </cell>
          <cell r="Z24">
            <v>342119.25928819837</v>
          </cell>
          <cell r="AA24">
            <v>389745.79483901453</v>
          </cell>
          <cell r="AB24">
            <v>441174.76372316404</v>
          </cell>
          <cell r="AC24">
            <v>494598.96594064689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6837.9</v>
          </cell>
          <cell r="D25">
            <v>4356.87</v>
          </cell>
          <cell r="E25">
            <v>5234.32</v>
          </cell>
          <cell r="F25">
            <v>5725.6977985730955</v>
          </cell>
          <cell r="G25">
            <v>5784.2666666666664</v>
          </cell>
          <cell r="H25">
            <v>4763.0666666666666</v>
          </cell>
          <cell r="I25">
            <v>3120.2666666666669</v>
          </cell>
          <cell r="J25">
            <v>4629.8666666666659</v>
          </cell>
          <cell r="K25">
            <v>4985.0666666666657</v>
          </cell>
          <cell r="L25">
            <v>4718.6666666666661</v>
          </cell>
          <cell r="M25">
            <v>5207.0666666666666</v>
          </cell>
          <cell r="N25">
            <v>5251.4666666666662</v>
          </cell>
          <cell r="O25">
            <v>60614.521131906426</v>
          </cell>
          <cell r="P25">
            <v>5.1073697334629402E-3</v>
          </cell>
          <cell r="R25">
            <v>6837.9</v>
          </cell>
          <cell r="S25">
            <v>11194.77</v>
          </cell>
          <cell r="T25">
            <v>16429.09</v>
          </cell>
          <cell r="U25">
            <v>22154.787798573096</v>
          </cell>
          <cell r="V25">
            <v>27939.054465239762</v>
          </cell>
          <cell r="W25">
            <v>32702.121131906428</v>
          </cell>
          <cell r="X25">
            <v>35822.387798573094</v>
          </cell>
          <cell r="Y25">
            <v>40452.254465239763</v>
          </cell>
          <cell r="Z25">
            <v>45437.321131906428</v>
          </cell>
          <cell r="AA25">
            <v>50155.987798573093</v>
          </cell>
          <cell r="AB25">
            <v>55363.054465239758</v>
          </cell>
          <cell r="AC25">
            <v>60614.521131906426</v>
          </cell>
        </row>
        <row r="26">
          <cell r="B26" t="str">
            <v>Total Manufacturing Costs</v>
          </cell>
          <cell r="C26">
            <v>265304.38</v>
          </cell>
          <cell r="D26">
            <v>200133.43</v>
          </cell>
          <cell r="E26">
            <v>231945.15000000005</v>
          </cell>
          <cell r="F26">
            <v>242435.96076489519</v>
          </cell>
          <cell r="G26">
            <v>243877.11060865998</v>
          </cell>
          <cell r="H26">
            <v>208532.11140270456</v>
          </cell>
          <cell r="I26">
            <v>125673.47817517267</v>
          </cell>
          <cell r="J26">
            <v>224612.20215638148</v>
          </cell>
          <cell r="K26">
            <v>232790.47261887218</v>
          </cell>
          <cell r="L26">
            <v>226235.41477200415</v>
          </cell>
          <cell r="M26">
            <v>236686.35415792887</v>
          </cell>
          <cell r="N26">
            <v>239285.99713240683</v>
          </cell>
          <cell r="O26">
            <v>2677512.0617890256</v>
          </cell>
          <cell r="P26">
            <v>0.22560673267721187</v>
          </cell>
          <cell r="R26">
            <v>265304.38</v>
          </cell>
          <cell r="S26">
            <v>465437.81</v>
          </cell>
          <cell r="T26">
            <v>697382.96</v>
          </cell>
          <cell r="U26">
            <v>939818.92076489527</v>
          </cell>
          <cell r="V26">
            <v>1183696.0313735553</v>
          </cell>
          <cell r="W26">
            <v>1392228.1427762597</v>
          </cell>
          <cell r="X26">
            <v>1517901.6209514323</v>
          </cell>
          <cell r="Y26">
            <v>1742513.823107814</v>
          </cell>
          <cell r="Z26">
            <v>1975304.295726686</v>
          </cell>
          <cell r="AA26">
            <v>2201539.7104986901</v>
          </cell>
          <cell r="AB26">
            <v>2438226.064656619</v>
          </cell>
          <cell r="AC26">
            <v>2677512.0617890256</v>
          </cell>
        </row>
        <row r="27">
          <cell r="C27">
            <v>0.38337800415347734</v>
          </cell>
          <cell r="D27">
            <v>0.19682006459084606</v>
          </cell>
          <cell r="E27">
            <v>0.24919350453745259</v>
          </cell>
          <cell r="F27">
            <v>0.19830241546800864</v>
          </cell>
          <cell r="G27">
            <v>0.19695102894535854</v>
          </cell>
          <cell r="H27">
            <v>0.21622627867358493</v>
          </cell>
          <cell r="I27">
            <v>0.23988965000191984</v>
          </cell>
          <cell r="J27">
            <v>0.23316271469352726</v>
          </cell>
          <cell r="K27">
            <v>0.21879004951069647</v>
          </cell>
          <cell r="L27">
            <v>0.22793306327541746</v>
          </cell>
          <cell r="M27">
            <v>0.21066462212792011</v>
          </cell>
          <cell r="N27">
            <v>0.21065642948649146</v>
          </cell>
          <cell r="O27">
            <v>0.22560673267721187</v>
          </cell>
        </row>
        <row r="28">
          <cell r="B28" t="str">
            <v>Contribution margin</v>
          </cell>
          <cell r="C28">
            <v>144059.94</v>
          </cell>
          <cell r="D28">
            <v>304485.95</v>
          </cell>
          <cell r="E28">
            <v>283092.04000000004</v>
          </cell>
          <cell r="F28">
            <v>423708.99255193712</v>
          </cell>
          <cell r="G28">
            <v>430825.66009813518</v>
          </cell>
          <cell r="H28">
            <v>316957.54655162647</v>
          </cell>
          <cell r="I28">
            <v>162127.694046933</v>
          </cell>
          <cell r="J28">
            <v>305908.55142453127</v>
          </cell>
          <cell r="K28">
            <v>355217.85574563604</v>
          </cell>
          <cell r="L28">
            <v>322847.75374403526</v>
          </cell>
          <cell r="M28">
            <v>386109.60741363687</v>
          </cell>
          <cell r="N28">
            <v>388214.79108057043</v>
          </cell>
          <cell r="O28">
            <v>3823556.3826570427</v>
          </cell>
          <cell r="P28">
            <v>0.32217224154052188</v>
          </cell>
          <cell r="R28">
            <v>144059.94</v>
          </cell>
          <cell r="S28">
            <v>448545.88999999996</v>
          </cell>
          <cell r="T28">
            <v>731637.93000000017</v>
          </cell>
          <cell r="U28">
            <v>1155346.9225519374</v>
          </cell>
          <cell r="V28">
            <v>1586172.5826500724</v>
          </cell>
          <cell r="W28">
            <v>1903130.1292016986</v>
          </cell>
          <cell r="X28">
            <v>2065257.8232486313</v>
          </cell>
          <cell r="Y28">
            <v>2371166.3746731621</v>
          </cell>
          <cell r="Z28">
            <v>2726384.2304187994</v>
          </cell>
          <cell r="AA28">
            <v>3049231.9841628349</v>
          </cell>
          <cell r="AB28">
            <v>3435341.5915764729</v>
          </cell>
          <cell r="AC28">
            <v>3823556.3826570427</v>
          </cell>
        </row>
        <row r="29">
          <cell r="C29">
            <v>0.20817376733723619</v>
          </cell>
          <cell r="D29">
            <v>0.29944494703361213</v>
          </cell>
          <cell r="E29">
            <v>0.30414387864655373</v>
          </cell>
          <cell r="F29">
            <v>0.34657612844840013</v>
          </cell>
          <cell r="G29">
            <v>0.34792751497105023</v>
          </cell>
          <cell r="H29">
            <v>0.32865226524282387</v>
          </cell>
          <cell r="I29">
            <v>0.30947465085931336</v>
          </cell>
          <cell r="J29">
            <v>0.31755384441869572</v>
          </cell>
          <cell r="K29">
            <v>0.33385443730299202</v>
          </cell>
          <cell r="L29">
            <v>0.32527037182319962</v>
          </cell>
          <cell r="M29">
            <v>0.34366000877042346</v>
          </cell>
          <cell r="N29">
            <v>0.34176651681638093</v>
          </cell>
          <cell r="O29">
            <v>0.32217224154052188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21709.89</v>
          </cell>
          <cell r="D31">
            <v>22823.34</v>
          </cell>
          <cell r="E31">
            <v>20447.810000000001</v>
          </cell>
          <cell r="F31">
            <v>27965.614970482453</v>
          </cell>
          <cell r="G31">
            <v>27969.572326434722</v>
          </cell>
          <cell r="H31">
            <v>25134.815093791247</v>
          </cell>
          <cell r="I31">
            <v>13960.786163217359</v>
          </cell>
          <cell r="J31">
            <v>27891.572326434722</v>
          </cell>
          <cell r="K31">
            <v>27915.572326434722</v>
          </cell>
          <cell r="L31">
            <v>27897.572326434722</v>
          </cell>
          <cell r="M31">
            <v>27930.572326434722</v>
          </cell>
          <cell r="N31">
            <v>27933.572326434722</v>
          </cell>
          <cell r="O31">
            <v>299580.69018609938</v>
          </cell>
          <cell r="P31">
            <v>2.5242620435072947E-2</v>
          </cell>
          <cell r="R31">
            <v>21709.89</v>
          </cell>
          <cell r="S31">
            <v>44533.229999999996</v>
          </cell>
          <cell r="T31">
            <v>64981.039999999994</v>
          </cell>
          <cell r="U31">
            <v>92946.654970482443</v>
          </cell>
          <cell r="V31">
            <v>120916.22729691716</v>
          </cell>
          <cell r="W31">
            <v>146051.0423907084</v>
          </cell>
          <cell r="X31">
            <v>160011.82855392576</v>
          </cell>
          <cell r="Y31">
            <v>187903.40088036048</v>
          </cell>
          <cell r="Z31">
            <v>215818.9732067952</v>
          </cell>
          <cell r="AA31">
            <v>243716.54553322992</v>
          </cell>
          <cell r="AB31">
            <v>271647.11785966466</v>
          </cell>
          <cell r="AC31">
            <v>299580.69018609938</v>
          </cell>
        </row>
        <row r="32">
          <cell r="A32" t="str">
            <v>Installation Labour</v>
          </cell>
          <cell r="B32" t="str">
            <v>Installation Labour</v>
          </cell>
          <cell r="C32">
            <v>67425.47</v>
          </cell>
          <cell r="D32">
            <v>45435.85</v>
          </cell>
          <cell r="E32">
            <v>44089.62</v>
          </cell>
          <cell r="F32">
            <v>64821.214747431972</v>
          </cell>
          <cell r="G32">
            <v>65081.745727261383</v>
          </cell>
          <cell r="H32">
            <v>56085.022953075881</v>
          </cell>
          <cell r="I32">
            <v>30960.842259529505</v>
          </cell>
          <cell r="J32">
            <v>59946.646263932533</v>
          </cell>
          <cell r="K32">
            <v>61526.676868033712</v>
          </cell>
          <cell r="L32">
            <v>60341.653914957831</v>
          </cell>
          <cell r="M32">
            <v>62514.195995596958</v>
          </cell>
          <cell r="N32">
            <v>62711.699821109607</v>
          </cell>
          <cell r="O32">
            <v>680940.63855092949</v>
          </cell>
          <cell r="P32">
            <v>5.7375947919339143E-2</v>
          </cell>
          <cell r="R32">
            <v>67425.47</v>
          </cell>
          <cell r="S32">
            <v>112861.32</v>
          </cell>
          <cell r="T32">
            <v>156950.94</v>
          </cell>
          <cell r="U32">
            <v>221772.15474743198</v>
          </cell>
          <cell r="V32">
            <v>286853.90047469339</v>
          </cell>
          <cell r="W32">
            <v>342938.92342776927</v>
          </cell>
          <cell r="X32">
            <v>373899.76568729879</v>
          </cell>
          <cell r="Y32">
            <v>433846.4119512313</v>
          </cell>
          <cell r="Z32">
            <v>495373.08881926502</v>
          </cell>
          <cell r="AA32">
            <v>555714.74273422291</v>
          </cell>
          <cell r="AB32">
            <v>618228.93872981984</v>
          </cell>
          <cell r="AC32">
            <v>680940.63855092949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-156.81999999999994</v>
          </cell>
          <cell r="D34">
            <v>-449.46</v>
          </cell>
          <cell r="E34">
            <v>-219.97</v>
          </cell>
          <cell r="F34">
            <v>2541.666666666667</v>
          </cell>
          <cell r="G34">
            <v>2541.666666666667</v>
          </cell>
          <cell r="H34">
            <v>2541.666666666667</v>
          </cell>
          <cell r="I34">
            <v>2541.666666666667</v>
          </cell>
          <cell r="J34">
            <v>2541.666666666667</v>
          </cell>
          <cell r="K34">
            <v>2541.666666666667</v>
          </cell>
          <cell r="L34">
            <v>2541.666666666667</v>
          </cell>
          <cell r="M34">
            <v>2541.666666666667</v>
          </cell>
          <cell r="N34">
            <v>2541.666666666667</v>
          </cell>
          <cell r="O34">
            <v>22048.750000000007</v>
          </cell>
          <cell r="P34">
            <v>1.8578241039903971E-3</v>
          </cell>
          <cell r="R34">
            <v>-156.81999999999994</v>
          </cell>
          <cell r="S34">
            <v>-606.28</v>
          </cell>
          <cell r="T34">
            <v>-826.25</v>
          </cell>
          <cell r="U34">
            <v>1715.416666666667</v>
          </cell>
          <cell r="V34">
            <v>4257.0833333333339</v>
          </cell>
          <cell r="W34">
            <v>6798.7500000000009</v>
          </cell>
          <cell r="X34">
            <v>9340.4166666666679</v>
          </cell>
          <cell r="Y34">
            <v>11882.083333333336</v>
          </cell>
          <cell r="Z34">
            <v>14423.750000000004</v>
          </cell>
          <cell r="AA34">
            <v>16965.416666666672</v>
          </cell>
          <cell r="AB34">
            <v>19507.083333333339</v>
          </cell>
          <cell r="AC34">
            <v>22048.750000000007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-1599.22</v>
          </cell>
          <cell r="E35">
            <v>0</v>
          </cell>
          <cell r="F35">
            <v>1041.6666666666667</v>
          </cell>
          <cell r="G35">
            <v>1041.6666666666667</v>
          </cell>
          <cell r="H35">
            <v>1041.6666666666667</v>
          </cell>
          <cell r="I35">
            <v>1041.6666666666667</v>
          </cell>
          <cell r="J35">
            <v>1041.6666666666667</v>
          </cell>
          <cell r="K35">
            <v>1041.6666666666667</v>
          </cell>
          <cell r="L35">
            <v>1041.6666666666667</v>
          </cell>
          <cell r="M35">
            <v>1041.6666666666667</v>
          </cell>
          <cell r="N35">
            <v>1041.6666666666667</v>
          </cell>
          <cell r="O35">
            <v>7775.7800000000016</v>
          </cell>
          <cell r="P35">
            <v>6.5518596343676838E-4</v>
          </cell>
          <cell r="R35">
            <v>0</v>
          </cell>
          <cell r="S35">
            <v>-1599.22</v>
          </cell>
          <cell r="T35">
            <v>-1599.22</v>
          </cell>
          <cell r="U35">
            <v>-557.55333333333328</v>
          </cell>
          <cell r="V35">
            <v>484.11333333333346</v>
          </cell>
          <cell r="W35">
            <v>1525.7800000000002</v>
          </cell>
          <cell r="X35">
            <v>2567.4466666666667</v>
          </cell>
          <cell r="Y35">
            <v>3609.1133333333337</v>
          </cell>
          <cell r="Z35">
            <v>4650.7800000000007</v>
          </cell>
          <cell r="AA35">
            <v>5692.4466666666676</v>
          </cell>
          <cell r="AB35">
            <v>6734.1133333333346</v>
          </cell>
          <cell r="AC35">
            <v>7775.7800000000016</v>
          </cell>
        </row>
        <row r="36">
          <cell r="A36" t="str">
            <v>Sales Motor</v>
          </cell>
          <cell r="B36" t="str">
            <v>Motor Vehicle Expenses</v>
          </cell>
          <cell r="C36">
            <v>19244.78</v>
          </cell>
          <cell r="D36">
            <v>14672.660000000002</v>
          </cell>
          <cell r="E36">
            <v>15415.49</v>
          </cell>
          <cell r="F36">
            <v>11367.797445638787</v>
          </cell>
          <cell r="G36">
            <v>11503.666666666666</v>
          </cell>
          <cell r="H36">
            <v>9134.6666666666679</v>
          </cell>
          <cell r="I36">
            <v>5323.666666666667</v>
          </cell>
          <cell r="J36">
            <v>8825.6666666666679</v>
          </cell>
          <cell r="K36">
            <v>9649.6666666666661</v>
          </cell>
          <cell r="L36">
            <v>9031.6666666666679</v>
          </cell>
          <cell r="M36">
            <v>10164.666666666666</v>
          </cell>
          <cell r="N36">
            <v>10267.666666666666</v>
          </cell>
          <cell r="O36">
            <v>134602.06077897214</v>
          </cell>
          <cell r="P36">
            <v>1.1341547841122731E-2</v>
          </cell>
          <cell r="R36">
            <v>19244.78</v>
          </cell>
          <cell r="S36">
            <v>33917.440000000002</v>
          </cell>
          <cell r="T36">
            <v>49332.93</v>
          </cell>
          <cell r="U36">
            <v>60700.72744563879</v>
          </cell>
          <cell r="V36">
            <v>72204.394112305454</v>
          </cell>
          <cell r="W36">
            <v>81339.060778972125</v>
          </cell>
          <cell r="X36">
            <v>86662.727445638797</v>
          </cell>
          <cell r="Y36">
            <v>95488.394112305468</v>
          </cell>
          <cell r="Z36">
            <v>105138.06077897214</v>
          </cell>
          <cell r="AA36">
            <v>114169.72744563881</v>
          </cell>
          <cell r="AB36">
            <v>124334.39411230548</v>
          </cell>
          <cell r="AC36">
            <v>134602.06077897214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1752.16</v>
          </cell>
          <cell r="D38">
            <v>1386.47</v>
          </cell>
          <cell r="E38">
            <v>3818.7</v>
          </cell>
          <cell r="F38">
            <v>1950.936745635634</v>
          </cell>
          <cell r="G38">
            <v>1976</v>
          </cell>
          <cell r="H38">
            <v>1539</v>
          </cell>
          <cell r="I38">
            <v>836</v>
          </cell>
          <cell r="J38">
            <v>1482</v>
          </cell>
          <cell r="K38">
            <v>1633.9999999999998</v>
          </cell>
          <cell r="L38">
            <v>1520</v>
          </cell>
          <cell r="M38">
            <v>1729</v>
          </cell>
          <cell r="N38">
            <v>1748</v>
          </cell>
          <cell r="O38">
            <v>21372.266745635636</v>
          </cell>
          <cell r="P38">
            <v>1.8008237345407006E-3</v>
          </cell>
          <cell r="R38">
            <v>1752.16</v>
          </cell>
          <cell r="S38">
            <v>3138.63</v>
          </cell>
          <cell r="T38">
            <v>6957.33</v>
          </cell>
          <cell r="U38">
            <v>8908.2667456356339</v>
          </cell>
          <cell r="V38">
            <v>10884.266745635634</v>
          </cell>
          <cell r="W38">
            <v>12423.266745635634</v>
          </cell>
          <cell r="X38">
            <v>13259.266745635634</v>
          </cell>
          <cell r="Y38">
            <v>14741.266745635634</v>
          </cell>
          <cell r="Z38">
            <v>16375.266745635634</v>
          </cell>
          <cell r="AA38">
            <v>17895.266745635636</v>
          </cell>
          <cell r="AB38">
            <v>19624.266745635636</v>
          </cell>
          <cell r="AC38">
            <v>21372.266745635636</v>
          </cell>
        </row>
        <row r="39">
          <cell r="A39" t="str">
            <v>Sales Freight</v>
          </cell>
          <cell r="B39" t="str">
            <v>Freight - Outwards</v>
          </cell>
          <cell r="C39">
            <v>10444.530000000001</v>
          </cell>
          <cell r="D39">
            <v>11075.81</v>
          </cell>
          <cell r="E39">
            <v>16924.46</v>
          </cell>
          <cell r="F39">
            <v>18482.558642863904</v>
          </cell>
          <cell r="G39">
            <v>18720</v>
          </cell>
          <cell r="H39">
            <v>14580</v>
          </cell>
          <cell r="I39">
            <v>7919.9999999999991</v>
          </cell>
          <cell r="J39">
            <v>14040</v>
          </cell>
          <cell r="K39">
            <v>15479.999999999998</v>
          </cell>
          <cell r="L39">
            <v>14400</v>
          </cell>
          <cell r="M39">
            <v>16380</v>
          </cell>
          <cell r="N39">
            <v>16560</v>
          </cell>
          <cell r="O39">
            <v>175007.35864286392</v>
          </cell>
          <cell r="P39">
            <v>1.4746091695103106E-2</v>
          </cell>
          <cell r="R39">
            <v>10444.530000000001</v>
          </cell>
          <cell r="S39">
            <v>21520.34</v>
          </cell>
          <cell r="T39">
            <v>38444.800000000003</v>
          </cell>
          <cell r="U39">
            <v>56927.35864286391</v>
          </cell>
          <cell r="V39">
            <v>75647.35864286391</v>
          </cell>
          <cell r="W39">
            <v>90227.35864286391</v>
          </cell>
          <cell r="X39">
            <v>98147.35864286391</v>
          </cell>
          <cell r="Y39">
            <v>112187.35864286391</v>
          </cell>
          <cell r="Z39">
            <v>127667.35864286391</v>
          </cell>
          <cell r="AA39">
            <v>142067.35864286392</v>
          </cell>
          <cell r="AB39">
            <v>158447.35864286392</v>
          </cell>
          <cell r="AC39">
            <v>175007.35864286392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41.666666666666664</v>
          </cell>
          <cell r="G40">
            <v>41.666666666666664</v>
          </cell>
          <cell r="H40">
            <v>41.666666666666664</v>
          </cell>
          <cell r="I40">
            <v>41.666666666666664</v>
          </cell>
          <cell r="J40">
            <v>41.666666666666664</v>
          </cell>
          <cell r="K40">
            <v>41.666666666666664</v>
          </cell>
          <cell r="L40">
            <v>41.666666666666664</v>
          </cell>
          <cell r="M40">
            <v>41.666666666666664</v>
          </cell>
          <cell r="N40">
            <v>41.666666666666664</v>
          </cell>
          <cell r="O40">
            <v>375</v>
          </cell>
          <cell r="P40">
            <v>3.1597439265101136E-5</v>
          </cell>
          <cell r="R40">
            <v>0</v>
          </cell>
          <cell r="S40">
            <v>0</v>
          </cell>
          <cell r="T40">
            <v>0</v>
          </cell>
          <cell r="U40">
            <v>41.666666666666664</v>
          </cell>
          <cell r="V40">
            <v>83.333333333333329</v>
          </cell>
          <cell r="W40">
            <v>125</v>
          </cell>
          <cell r="X40">
            <v>166.66666666666666</v>
          </cell>
          <cell r="Y40">
            <v>208.33333333333331</v>
          </cell>
          <cell r="Z40">
            <v>249.99999999999997</v>
          </cell>
          <cell r="AA40">
            <v>291.66666666666663</v>
          </cell>
          <cell r="AB40">
            <v>333.33333333333331</v>
          </cell>
          <cell r="AC40">
            <v>375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3117.1600000000003</v>
          </cell>
          <cell r="D42">
            <v>3340.9700000000003</v>
          </cell>
          <cell r="E42">
            <v>1150.5699999999997</v>
          </cell>
          <cell r="F42">
            <v>1708.3333333333333</v>
          </cell>
          <cell r="G42">
            <v>1708.3333333333333</v>
          </cell>
          <cell r="H42">
            <v>1708.3333333333333</v>
          </cell>
          <cell r="I42">
            <v>1708.3333333333333</v>
          </cell>
          <cell r="J42">
            <v>1708.3333333333333</v>
          </cell>
          <cell r="K42">
            <v>1708.3333333333333</v>
          </cell>
          <cell r="L42">
            <v>1708.3333333333333</v>
          </cell>
          <cell r="M42">
            <v>1708.3333333333333</v>
          </cell>
          <cell r="N42">
            <v>1708.3333333333333</v>
          </cell>
          <cell r="O42">
            <v>22983.7</v>
          </cell>
          <cell r="P42">
            <v>1.9366028395661466E-3</v>
          </cell>
          <cell r="R42">
            <v>3117.1600000000003</v>
          </cell>
          <cell r="S42">
            <v>6458.130000000001</v>
          </cell>
          <cell r="T42">
            <v>7608.7000000000007</v>
          </cell>
          <cell r="U42">
            <v>9317.0333333333347</v>
          </cell>
          <cell r="V42">
            <v>11025.366666666669</v>
          </cell>
          <cell r="W42">
            <v>12733.700000000003</v>
          </cell>
          <cell r="X42">
            <v>14442.033333333336</v>
          </cell>
          <cell r="Y42">
            <v>16150.36666666667</v>
          </cell>
          <cell r="Z42">
            <v>17858.700000000004</v>
          </cell>
          <cell r="AA42">
            <v>19567.033333333336</v>
          </cell>
          <cell r="AB42">
            <v>21275.366666666669</v>
          </cell>
          <cell r="AC42">
            <v>22983.7</v>
          </cell>
        </row>
        <row r="43">
          <cell r="B43" t="str">
            <v>Total Selling Expenses</v>
          </cell>
          <cell r="C43">
            <v>123537.17</v>
          </cell>
          <cell r="D43">
            <v>96686.42</v>
          </cell>
          <cell r="E43">
            <v>101626.68000000002</v>
          </cell>
          <cell r="F43">
            <v>129921.45588538609</v>
          </cell>
          <cell r="G43">
            <v>130584.31805369612</v>
          </cell>
          <cell r="H43">
            <v>111806.83804686714</v>
          </cell>
          <cell r="I43">
            <v>64334.628422746857</v>
          </cell>
          <cell r="J43">
            <v>117519.21859036727</v>
          </cell>
          <cell r="K43">
            <v>121539.24919446844</v>
          </cell>
          <cell r="L43">
            <v>118524.22624139256</v>
          </cell>
          <cell r="M43">
            <v>124051.7683220317</v>
          </cell>
          <cell r="N43">
            <v>124554.27214754434</v>
          </cell>
          <cell r="O43">
            <v>1364686.2449045007</v>
          </cell>
          <cell r="P43">
            <v>0.11498824197143705</v>
          </cell>
          <cell r="R43">
            <v>123537.17</v>
          </cell>
          <cell r="S43">
            <v>220223.59</v>
          </cell>
          <cell r="T43">
            <v>321850.27</v>
          </cell>
          <cell r="U43">
            <v>451771.72588538617</v>
          </cell>
          <cell r="V43">
            <v>582356.0439390823</v>
          </cell>
          <cell r="W43">
            <v>694162.88198594935</v>
          </cell>
          <cell r="X43">
            <v>758497.51040869625</v>
          </cell>
          <cell r="Y43">
            <v>876016.72899906361</v>
          </cell>
          <cell r="Z43">
            <v>997555.97819353186</v>
          </cell>
          <cell r="AA43">
            <v>1116080.2044349248</v>
          </cell>
          <cell r="AB43">
            <v>1240131.972756956</v>
          </cell>
          <cell r="AC43">
            <v>1364686.2449045007</v>
          </cell>
        </row>
        <row r="44">
          <cell r="C44">
            <v>0.17851734552354107</v>
          </cell>
          <cell r="D44">
            <v>9.5085700722051622E-2</v>
          </cell>
          <cell r="E44">
            <v>0.10918404003578536</v>
          </cell>
          <cell r="F44">
            <v>0.10627028449866414</v>
          </cell>
          <cell r="G44">
            <v>0.1054576862117791</v>
          </cell>
          <cell r="H44">
            <v>0.11593215240816254</v>
          </cell>
          <cell r="I44">
            <v>0.12280404520852359</v>
          </cell>
          <cell r="J44">
            <v>0.12199292724139107</v>
          </cell>
          <cell r="K44">
            <v>0.11422966777633864</v>
          </cell>
          <cell r="L44">
            <v>0.11941362048366758</v>
          </cell>
          <cell r="M44">
            <v>0.11041328931208114</v>
          </cell>
          <cell r="N44">
            <v>0.1096518750045026</v>
          </cell>
          <cell r="O44">
            <v>0.11498824197143705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66387.8</v>
          </cell>
          <cell r="D46">
            <v>55977.84</v>
          </cell>
          <cell r="E46">
            <v>60319.030000000013</v>
          </cell>
          <cell r="F46">
            <v>66167.678214768908</v>
          </cell>
          <cell r="G46">
            <v>65360.294352537901</v>
          </cell>
          <cell r="H46">
            <v>63994.989417734345</v>
          </cell>
          <cell r="I46">
            <v>61659.738678520174</v>
          </cell>
          <cell r="J46">
            <v>64299.230219204554</v>
          </cell>
          <cell r="K46">
            <v>64953.91661920456</v>
          </cell>
          <cell r="L46">
            <v>64612.901819204555</v>
          </cell>
          <cell r="M46">
            <v>65238.095619204563</v>
          </cell>
          <cell r="N46">
            <v>65294.931419204564</v>
          </cell>
          <cell r="O46">
            <v>764266.44635958411</v>
          </cell>
          <cell r="P46">
            <v>6.4396966989871018E-2</v>
          </cell>
          <cell r="R46">
            <v>66387.8</v>
          </cell>
          <cell r="S46">
            <v>122365.64</v>
          </cell>
          <cell r="T46">
            <v>182684.67</v>
          </cell>
          <cell r="U46">
            <v>248852.34821476892</v>
          </cell>
          <cell r="V46">
            <v>314212.64256730682</v>
          </cell>
          <cell r="W46">
            <v>378207.63198504114</v>
          </cell>
          <cell r="X46">
            <v>439867.37066356133</v>
          </cell>
          <cell r="Y46">
            <v>504166.6008827659</v>
          </cell>
          <cell r="Z46">
            <v>569120.5175019704</v>
          </cell>
          <cell r="AA46">
            <v>633733.41932117497</v>
          </cell>
          <cell r="AB46">
            <v>698971.51494037954</v>
          </cell>
          <cell r="AC46">
            <v>764266.44635958411</v>
          </cell>
        </row>
        <row r="47">
          <cell r="A47" t="str">
            <v>Admin Telephone</v>
          </cell>
          <cell r="B47" t="str">
            <v>Telephone</v>
          </cell>
          <cell r="C47">
            <v>782.94</v>
          </cell>
          <cell r="D47">
            <v>1038.96</v>
          </cell>
          <cell r="E47">
            <v>3456.34</v>
          </cell>
          <cell r="F47">
            <v>2310.3198303579875</v>
          </cell>
          <cell r="G47">
            <v>2340</v>
          </cell>
          <cell r="H47">
            <v>1822.5</v>
          </cell>
          <cell r="I47">
            <v>990</v>
          </cell>
          <cell r="J47">
            <v>1755</v>
          </cell>
          <cell r="K47">
            <v>1934.9999999999998</v>
          </cell>
          <cell r="L47">
            <v>1800</v>
          </cell>
          <cell r="M47">
            <v>2047.5</v>
          </cell>
          <cell r="N47">
            <v>2070</v>
          </cell>
          <cell r="O47">
            <v>22348.559830357986</v>
          </cell>
          <cell r="P47">
            <v>1.883086031739241E-3</v>
          </cell>
          <cell r="R47">
            <v>782.94</v>
          </cell>
          <cell r="S47">
            <v>1821.9</v>
          </cell>
          <cell r="T47">
            <v>5278.24</v>
          </cell>
          <cell r="U47">
            <v>7588.5598303579873</v>
          </cell>
          <cell r="V47">
            <v>9928.5598303579864</v>
          </cell>
          <cell r="W47">
            <v>11751.059830357986</v>
          </cell>
          <cell r="X47">
            <v>12741.059830357986</v>
          </cell>
          <cell r="Y47">
            <v>14496.059830357986</v>
          </cell>
          <cell r="Z47">
            <v>16431.059830357986</v>
          </cell>
          <cell r="AA47">
            <v>18231.059830357986</v>
          </cell>
          <cell r="AB47">
            <v>20278.559830357986</v>
          </cell>
          <cell r="AC47">
            <v>22348.559830357986</v>
          </cell>
        </row>
        <row r="48">
          <cell r="A48" t="str">
            <v>Admin Other</v>
          </cell>
          <cell r="B48" t="str">
            <v>Other Admin Expenses</v>
          </cell>
          <cell r="C48">
            <v>11141.960000000001</v>
          </cell>
          <cell r="D48">
            <v>13159.94</v>
          </cell>
          <cell r="E48">
            <v>10961.97</v>
          </cell>
          <cell r="F48">
            <v>16108.038027681756</v>
          </cell>
          <cell r="G48">
            <v>16219.833333333336</v>
          </cell>
          <cell r="H48">
            <v>14270.583333333336</v>
          </cell>
          <cell r="I48">
            <v>11134.833333333332</v>
          </cell>
          <cell r="J48">
            <v>14016.333333333336</v>
          </cell>
          <cell r="K48">
            <v>14694.333333333334</v>
          </cell>
          <cell r="L48">
            <v>14185.833333333336</v>
          </cell>
          <cell r="M48">
            <v>15118.083333333336</v>
          </cell>
          <cell r="N48">
            <v>15202.833333333336</v>
          </cell>
          <cell r="O48">
            <v>166214.57469434844</v>
          </cell>
          <cell r="P48">
            <v>1.400521314367811E-2</v>
          </cell>
          <cell r="R48">
            <v>11141.960000000001</v>
          </cell>
          <cell r="S48">
            <v>24301.9</v>
          </cell>
          <cell r="T48">
            <v>35263.870000000003</v>
          </cell>
          <cell r="U48">
            <v>51371.908027681755</v>
          </cell>
          <cell r="V48">
            <v>67591.741361015098</v>
          </cell>
          <cell r="W48">
            <v>81862.324694348441</v>
          </cell>
          <cell r="X48">
            <v>92997.158027681769</v>
          </cell>
          <cell r="Y48">
            <v>107013.4913610151</v>
          </cell>
          <cell r="Z48">
            <v>121707.82469434843</v>
          </cell>
          <cell r="AA48">
            <v>135893.65802768175</v>
          </cell>
          <cell r="AB48">
            <v>151011.7413610151</v>
          </cell>
          <cell r="AC48">
            <v>166214.57469434844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-3783.46</v>
          </cell>
          <cell r="D49">
            <v>-4633.75</v>
          </cell>
          <cell r="E49">
            <v>-6329.68</v>
          </cell>
          <cell r="F49">
            <v>-5134.044067462195</v>
          </cell>
          <cell r="G49">
            <v>-5200</v>
          </cell>
          <cell r="H49">
            <v>-4050</v>
          </cell>
          <cell r="I49">
            <v>-2200</v>
          </cell>
          <cell r="J49">
            <v>-3900</v>
          </cell>
          <cell r="K49">
            <v>-4300</v>
          </cell>
          <cell r="L49">
            <v>-4000</v>
          </cell>
          <cell r="M49">
            <v>-4550</v>
          </cell>
          <cell r="N49">
            <v>-4600</v>
          </cell>
          <cell r="O49">
            <v>-52680.934067462193</v>
          </cell>
          <cell r="P49">
            <v>-4.4388869723344902E-3</v>
          </cell>
          <cell r="R49">
            <v>-3783.46</v>
          </cell>
          <cell r="S49">
            <v>-8417.2099999999991</v>
          </cell>
          <cell r="T49">
            <v>-14746.89</v>
          </cell>
          <cell r="U49">
            <v>-19880.934067462193</v>
          </cell>
          <cell r="V49">
            <v>-25080.934067462193</v>
          </cell>
          <cell r="W49">
            <v>-29130.934067462193</v>
          </cell>
          <cell r="X49">
            <v>-31330.934067462193</v>
          </cell>
          <cell r="Y49">
            <v>-35230.934067462193</v>
          </cell>
          <cell r="Z49">
            <v>-39530.934067462193</v>
          </cell>
          <cell r="AA49">
            <v>-43530.934067462193</v>
          </cell>
          <cell r="AB49">
            <v>-48080.934067462193</v>
          </cell>
          <cell r="AC49">
            <v>-52680.934067462193</v>
          </cell>
        </row>
        <row r="50">
          <cell r="B50" t="str">
            <v>Total Administrative expenses</v>
          </cell>
          <cell r="C50">
            <v>74529.240000000005</v>
          </cell>
          <cell r="D50">
            <v>65542.989999999991</v>
          </cell>
          <cell r="E50">
            <v>68407.66</v>
          </cell>
          <cell r="F50">
            <v>79451.992005346459</v>
          </cell>
          <cell r="G50">
            <v>78720.127685871237</v>
          </cell>
          <cell r="H50">
            <v>76038.072751067695</v>
          </cell>
          <cell r="I50">
            <v>71584.57201185351</v>
          </cell>
          <cell r="J50">
            <v>76170.563552537904</v>
          </cell>
          <cell r="K50">
            <v>77283.249952537881</v>
          </cell>
          <cell r="L50">
            <v>76598.735152537905</v>
          </cell>
          <cell r="M50">
            <v>77853.678952537914</v>
          </cell>
          <cell r="N50">
            <v>77967.764752537914</v>
          </cell>
          <cell r="O50">
            <v>900148.6468168284</v>
          </cell>
          <cell r="P50">
            <v>7.5846379192953894E-2</v>
          </cell>
          <cell r="R50">
            <v>74529.240000000005</v>
          </cell>
          <cell r="S50">
            <v>140072.23000000001</v>
          </cell>
          <cell r="T50">
            <v>208479.89</v>
          </cell>
          <cell r="U50">
            <v>287931.88200534647</v>
          </cell>
          <cell r="V50">
            <v>366652.00969121768</v>
          </cell>
          <cell r="W50">
            <v>442690.08244228538</v>
          </cell>
          <cell r="X50">
            <v>514274.65445413883</v>
          </cell>
          <cell r="Y50">
            <v>590445.21800667676</v>
          </cell>
          <cell r="Z50">
            <v>667728.46795921458</v>
          </cell>
          <cell r="AA50">
            <v>744327.20311175252</v>
          </cell>
          <cell r="AB50">
            <v>822180.88206429046</v>
          </cell>
          <cell r="AC50">
            <v>900148.6468168284</v>
          </cell>
        </row>
        <row r="51">
          <cell r="C51">
            <v>0.10769845293272395</v>
          </cell>
          <cell r="D51">
            <v>6.4457874555376257E-2</v>
          </cell>
          <cell r="E51">
            <v>7.3494722923098457E-2</v>
          </cell>
          <cell r="F51">
            <v>6.498838653595701E-2</v>
          </cell>
          <cell r="G51">
            <v>6.3573043438754792E-2</v>
          </cell>
          <cell r="H51">
            <v>7.884363419082252E-2</v>
          </cell>
          <cell r="I51">
            <v>0.13664297491253205</v>
          </cell>
          <cell r="J51">
            <v>7.9070216164304666E-2</v>
          </cell>
          <cell r="K51">
            <v>7.2635301149745188E-2</v>
          </cell>
          <cell r="L51">
            <v>7.7173524595765028E-2</v>
          </cell>
          <cell r="M51">
            <v>6.9294302648564329E-2</v>
          </cell>
          <cell r="N51">
            <v>6.8639248157609717E-2</v>
          </cell>
          <cell r="O51">
            <v>7.5846379192953894E-2</v>
          </cell>
        </row>
        <row r="52">
          <cell r="B52" t="str">
            <v>EBITDA</v>
          </cell>
          <cell r="C52">
            <v>-54006.47</v>
          </cell>
          <cell r="D52">
            <v>142256.54000000004</v>
          </cell>
          <cell r="E52">
            <v>113057.70000000001</v>
          </cell>
          <cell r="F52">
            <v>214335.54466120456</v>
          </cell>
          <cell r="G52">
            <v>221521.21435856781</v>
          </cell>
          <cell r="H52">
            <v>129112.63575369163</v>
          </cell>
          <cell r="I52">
            <v>26208.493612332633</v>
          </cell>
          <cell r="J52">
            <v>112218.7692816261</v>
          </cell>
          <cell r="K52">
            <v>156395.35659862973</v>
          </cell>
          <cell r="L52">
            <v>127724.79235010481</v>
          </cell>
          <cell r="M52">
            <v>184204.16013906724</v>
          </cell>
          <cell r="N52">
            <v>185692.75418048821</v>
          </cell>
          <cell r="O52">
            <v>1558721.490935714</v>
          </cell>
          <cell r="P52">
            <v>0.13133762037613098</v>
          </cell>
          <cell r="R52">
            <v>-54006.47</v>
          </cell>
          <cell r="S52">
            <v>88250.069999999949</v>
          </cell>
          <cell r="T52">
            <v>201307.77000000014</v>
          </cell>
          <cell r="U52">
            <v>415643.31466120481</v>
          </cell>
          <cell r="V52">
            <v>637164.52901977242</v>
          </cell>
          <cell r="W52">
            <v>766277.16477346385</v>
          </cell>
          <cell r="X52">
            <v>792485.65838579624</v>
          </cell>
          <cell r="Y52">
            <v>904704.42766742175</v>
          </cell>
          <cell r="Z52">
            <v>1061099.7842660532</v>
          </cell>
          <cell r="AA52">
            <v>1188824.5766161578</v>
          </cell>
          <cell r="AB52">
            <v>1373028.7367552267</v>
          </cell>
          <cell r="AC52">
            <v>1558721.490935714</v>
          </cell>
        </row>
        <row r="53">
          <cell r="C53">
            <v>-7.8042031119028826E-2</v>
          </cell>
          <cell r="D53">
            <v>0.13990137175618428</v>
          </cell>
          <cell r="E53">
            <v>0.12146511568766991</v>
          </cell>
          <cell r="F53">
            <v>0.17531745741377899</v>
          </cell>
          <cell r="G53">
            <v>0.17889678532051634</v>
          </cell>
          <cell r="H53">
            <v>0.13387647864383881</v>
          </cell>
          <cell r="I53">
            <v>5.0027630738257702E-2</v>
          </cell>
          <cell r="J53">
            <v>0.11649070101299999</v>
          </cell>
          <cell r="K53">
            <v>0.14698946837690821</v>
          </cell>
          <cell r="L53">
            <v>0.12868322674376703</v>
          </cell>
          <cell r="M53">
            <v>0.16395241680977798</v>
          </cell>
          <cell r="N53">
            <v>0.16347539365426866</v>
          </cell>
          <cell r="O53">
            <v>0.13133762037613098</v>
          </cell>
        </row>
        <row r="54">
          <cell r="A54" t="str">
            <v>Depreciation</v>
          </cell>
          <cell r="B54" t="str">
            <v>Depreciation</v>
          </cell>
          <cell r="C54">
            <v>6180.79</v>
          </cell>
          <cell r="D54">
            <v>6180.79</v>
          </cell>
          <cell r="E54">
            <v>6744.13</v>
          </cell>
          <cell r="F54">
            <v>7699.2894101587908</v>
          </cell>
          <cell r="G54">
            <v>7765.9833333333336</v>
          </cell>
          <cell r="H54">
            <v>7791.9916666666677</v>
          </cell>
          <cell r="I54">
            <v>8330.7083333333339</v>
          </cell>
          <cell r="J54">
            <v>8470.9416666666675</v>
          </cell>
          <cell r="K54">
            <v>8515.8250000000007</v>
          </cell>
          <cell r="L54">
            <v>8529.5583333333343</v>
          </cell>
          <cell r="M54">
            <v>8547.1583333333347</v>
          </cell>
          <cell r="N54">
            <v>8551.2583333333332</v>
          </cell>
          <cell r="O54">
            <v>93308.424410158797</v>
          </cell>
          <cell r="P54">
            <v>7.8621527285927268E-3</v>
          </cell>
          <cell r="R54">
            <v>6180.79</v>
          </cell>
          <cell r="S54">
            <v>12361.58</v>
          </cell>
          <cell r="T54">
            <v>19105.71</v>
          </cell>
          <cell r="U54">
            <v>26804.999410158791</v>
          </cell>
          <cell r="V54">
            <v>34570.982743492124</v>
          </cell>
          <cell r="W54">
            <v>42362.974410158793</v>
          </cell>
          <cell r="X54">
            <v>50693.682743492129</v>
          </cell>
          <cell r="Y54">
            <v>59164.624410158794</v>
          </cell>
          <cell r="Z54">
            <v>67680.449410158792</v>
          </cell>
          <cell r="AA54">
            <v>76210.007743492126</v>
          </cell>
          <cell r="AB54">
            <v>84757.166076825466</v>
          </cell>
          <cell r="AC54">
            <v>93308.424410158797</v>
          </cell>
        </row>
        <row r="56">
          <cell r="B56" t="str">
            <v>EBIT</v>
          </cell>
          <cell r="C56">
            <v>-60187.26</v>
          </cell>
          <cell r="D56">
            <v>136075.75000000003</v>
          </cell>
          <cell r="E56">
            <v>106313.57</v>
          </cell>
          <cell r="F56">
            <v>206636.25525104578</v>
          </cell>
          <cell r="G56">
            <v>213755.23102523448</v>
          </cell>
          <cell r="H56">
            <v>121320.64408702496</v>
          </cell>
          <cell r="I56">
            <v>17877.785278999298</v>
          </cell>
          <cell r="J56">
            <v>103747.82761495943</v>
          </cell>
          <cell r="K56">
            <v>147879.53159862972</v>
          </cell>
          <cell r="L56">
            <v>119195.23401677147</v>
          </cell>
          <cell r="M56">
            <v>175657.00180573392</v>
          </cell>
          <cell r="N56">
            <v>177141.49584715487</v>
          </cell>
          <cell r="O56">
            <v>1465413.0665255552</v>
          </cell>
          <cell r="P56">
            <v>0.12347546764753824</v>
          </cell>
          <cell r="R56">
            <v>-60187.26</v>
          </cell>
          <cell r="S56">
            <v>75888.489999999947</v>
          </cell>
          <cell r="T56">
            <v>182202.06000000014</v>
          </cell>
          <cell r="U56">
            <v>388838.31525104603</v>
          </cell>
          <cell r="V56">
            <v>602593.54627628031</v>
          </cell>
          <cell r="W56">
            <v>723914.19036330504</v>
          </cell>
          <cell r="X56">
            <v>741791.97564230417</v>
          </cell>
          <cell r="Y56">
            <v>845539.80325726292</v>
          </cell>
          <cell r="Z56">
            <v>993419.33485589444</v>
          </cell>
          <cell r="AA56">
            <v>1112614.5688726658</v>
          </cell>
          <cell r="AB56">
            <v>1288271.5706784013</v>
          </cell>
          <cell r="AC56">
            <v>1465413.0665255552</v>
          </cell>
        </row>
        <row r="57">
          <cell r="C57">
            <v>-8.6973579607944732E-2</v>
          </cell>
          <cell r="D57">
            <v>0.13382290956712142</v>
          </cell>
          <cell r="E57">
            <v>0.11421946562878241</v>
          </cell>
          <cell r="F57">
            <v>0.16901976262211249</v>
          </cell>
          <cell r="G57">
            <v>0.17262510855488963</v>
          </cell>
          <cell r="H57">
            <v>0.12579698743164239</v>
          </cell>
          <cell r="I57">
            <v>3.4125701903552998E-2</v>
          </cell>
          <cell r="J57">
            <v>0.10769728847330465</v>
          </cell>
          <cell r="K57">
            <v>0.13898579987443968</v>
          </cell>
          <cell r="L57">
            <v>0.12008966343599611</v>
          </cell>
          <cell r="M57">
            <v>0.15634494874527888</v>
          </cell>
          <cell r="N57">
            <v>0.15594725757566716</v>
          </cell>
          <cell r="O57">
            <v>0.12347546764753824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-60187.26</v>
          </cell>
          <cell r="D60">
            <v>136075.75000000003</v>
          </cell>
          <cell r="E60">
            <v>106313.57</v>
          </cell>
          <cell r="F60">
            <v>206636.25525104578</v>
          </cell>
          <cell r="G60">
            <v>213755.23102523448</v>
          </cell>
          <cell r="H60">
            <v>121320.64408702496</v>
          </cell>
          <cell r="I60">
            <v>17877.785278999298</v>
          </cell>
          <cell r="J60">
            <v>103747.82761495943</v>
          </cell>
          <cell r="K60">
            <v>147879.53159862972</v>
          </cell>
          <cell r="L60">
            <v>119195.23401677147</v>
          </cell>
          <cell r="M60">
            <v>175657.00180573392</v>
          </cell>
          <cell r="N60">
            <v>177141.49584715487</v>
          </cell>
          <cell r="O60">
            <v>1465413.0665255552</v>
          </cell>
          <cell r="P60">
            <v>0.12347546764753824</v>
          </cell>
          <cell r="R60">
            <v>-60187.26</v>
          </cell>
          <cell r="S60">
            <v>75888.489999999947</v>
          </cell>
          <cell r="T60">
            <v>182202.06000000014</v>
          </cell>
          <cell r="U60">
            <v>388838.31525104603</v>
          </cell>
          <cell r="V60">
            <v>602593.54627628031</v>
          </cell>
          <cell r="W60">
            <v>723914.19036330504</v>
          </cell>
          <cell r="X60">
            <v>741791.97564230417</v>
          </cell>
          <cell r="Y60">
            <v>845539.80325726292</v>
          </cell>
          <cell r="Z60">
            <v>993419.33485589444</v>
          </cell>
          <cell r="AA60">
            <v>1112614.5688726658</v>
          </cell>
          <cell r="AB60">
            <v>1288271.5706784013</v>
          </cell>
          <cell r="AC60">
            <v>1465413.0665255552</v>
          </cell>
        </row>
        <row r="61">
          <cell r="C61">
            <v>-8.6973579607944732E-2</v>
          </cell>
          <cell r="D61">
            <v>0.13382290956712142</v>
          </cell>
          <cell r="E61">
            <v>0.11421946562878241</v>
          </cell>
          <cell r="F61">
            <v>0.16901976262211249</v>
          </cell>
          <cell r="G61">
            <v>0.17262510855488963</v>
          </cell>
          <cell r="H61">
            <v>0.12579698743164239</v>
          </cell>
          <cell r="I61">
            <v>3.4125701903552998E-2</v>
          </cell>
          <cell r="J61">
            <v>0.10769728847330465</v>
          </cell>
          <cell r="K61">
            <v>0.13898579987443968</v>
          </cell>
          <cell r="L61">
            <v>0.12008966343599611</v>
          </cell>
          <cell r="M61">
            <v>0.15634494874527888</v>
          </cell>
          <cell r="N61">
            <v>0.15594725757566716</v>
          </cell>
          <cell r="O61">
            <v>0.12347546764753824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-60187.26</v>
          </cell>
          <cell r="D64">
            <v>136075.75000000003</v>
          </cell>
          <cell r="E64">
            <v>106313.57</v>
          </cell>
          <cell r="F64">
            <v>206636.25525104578</v>
          </cell>
          <cell r="G64">
            <v>213755.23102523448</v>
          </cell>
          <cell r="H64">
            <v>121320.64408702496</v>
          </cell>
          <cell r="I64">
            <v>17877.785278999298</v>
          </cell>
          <cell r="J64">
            <v>103747.82761495943</v>
          </cell>
          <cell r="K64">
            <v>147879.53159862972</v>
          </cell>
          <cell r="L64">
            <v>119195.23401677147</v>
          </cell>
          <cell r="M64">
            <v>175657.00180573392</v>
          </cell>
          <cell r="N64">
            <v>177141.49584715487</v>
          </cell>
          <cell r="O64">
            <v>1465413.0665255552</v>
          </cell>
          <cell r="P64">
            <v>0.12347546764753824</v>
          </cell>
          <cell r="R64">
            <v>-60187.26</v>
          </cell>
          <cell r="S64">
            <v>75888.489999999947</v>
          </cell>
          <cell r="T64">
            <v>182202.06000000014</v>
          </cell>
          <cell r="U64">
            <v>388838.31525104603</v>
          </cell>
          <cell r="V64">
            <v>602593.54627628031</v>
          </cell>
          <cell r="W64">
            <v>723914.19036330504</v>
          </cell>
          <cell r="X64">
            <v>741791.97564230417</v>
          </cell>
          <cell r="Y64">
            <v>845539.80325726292</v>
          </cell>
          <cell r="Z64">
            <v>993419.33485589444</v>
          </cell>
          <cell r="AA64">
            <v>1112614.5688726658</v>
          </cell>
          <cell r="AB64">
            <v>1288271.5706784013</v>
          </cell>
          <cell r="AC64">
            <v>1465413.0665255552</v>
          </cell>
        </row>
        <row r="65">
          <cell r="C65">
            <v>-8.6973579607944732E-2</v>
          </cell>
          <cell r="D65">
            <v>0.13382290956712142</v>
          </cell>
          <cell r="E65">
            <v>0.11421946562878241</v>
          </cell>
          <cell r="F65">
            <v>0.16901976262211249</v>
          </cell>
          <cell r="G65">
            <v>0.17262510855488963</v>
          </cell>
          <cell r="H65">
            <v>0.12579698743164239</v>
          </cell>
          <cell r="I65">
            <v>3.4125701903552998E-2</v>
          </cell>
          <cell r="J65">
            <v>0.10769728847330465</v>
          </cell>
          <cell r="K65">
            <v>0.13898579987443968</v>
          </cell>
          <cell r="L65">
            <v>0.12008966343599611</v>
          </cell>
          <cell r="M65">
            <v>0.15634494874527888</v>
          </cell>
          <cell r="N65">
            <v>0.15594725757566716</v>
          </cell>
          <cell r="O65">
            <v>0.12347546764753824</v>
          </cell>
        </row>
      </sheetData>
      <sheetData sheetId="94" refreshError="1">
        <row r="10">
          <cell r="A10" t="str">
            <v>Sales</v>
          </cell>
          <cell r="B10" t="str">
            <v>Sales</v>
          </cell>
          <cell r="C10">
            <v>0</v>
          </cell>
          <cell r="D10">
            <v>87199</v>
          </cell>
          <cell r="E10">
            <v>36711</v>
          </cell>
          <cell r="F10">
            <v>129480.59138139656</v>
          </cell>
          <cell r="G10">
            <v>121867.39016857496</v>
          </cell>
          <cell r="H10">
            <v>131478.09143005169</v>
          </cell>
          <cell r="I10">
            <v>55860.607726167545</v>
          </cell>
          <cell r="J10">
            <v>119966.36419948204</v>
          </cell>
          <cell r="K10">
            <v>97203.303011115728</v>
          </cell>
          <cell r="L10">
            <v>94310.650443701103</v>
          </cell>
          <cell r="M10">
            <v>107476.3559515972</v>
          </cell>
          <cell r="N10">
            <v>89915.534679704899</v>
          </cell>
          <cell r="O10">
            <v>1071468.8889917918</v>
          </cell>
          <cell r="R10">
            <v>0</v>
          </cell>
          <cell r="S10">
            <v>87199</v>
          </cell>
          <cell r="T10">
            <v>123910</v>
          </cell>
          <cell r="U10">
            <v>253390.59138139657</v>
          </cell>
          <cell r="V10">
            <v>375257.9815499715</v>
          </cell>
          <cell r="W10">
            <v>506736.07298002322</v>
          </cell>
          <cell r="X10">
            <v>562596.68070619076</v>
          </cell>
          <cell r="Y10">
            <v>682563.04490567278</v>
          </cell>
          <cell r="Z10">
            <v>779766.34791678854</v>
          </cell>
          <cell r="AA10">
            <v>874076.99836048961</v>
          </cell>
          <cell r="AB10">
            <v>981553.35431208683</v>
          </cell>
          <cell r="AC10">
            <v>1071468.8889917918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-23438.68</v>
          </cell>
          <cell r="D11">
            <v>53098.36</v>
          </cell>
          <cell r="E11">
            <v>12065.91</v>
          </cell>
          <cell r="F11">
            <v>44782.212782845745</v>
          </cell>
          <cell r="G11">
            <v>42149.107751166215</v>
          </cell>
          <cell r="H11">
            <v>45473.069005066172</v>
          </cell>
          <cell r="I11">
            <v>19319.973709447622</v>
          </cell>
          <cell r="J11">
            <v>41491.618095416416</v>
          </cell>
          <cell r="K11">
            <v>33618.776004946791</v>
          </cell>
          <cell r="L11">
            <v>32618.321949255642</v>
          </cell>
          <cell r="M11">
            <v>37171.818494187217</v>
          </cell>
          <cell r="N11">
            <v>31098.225328992623</v>
          </cell>
          <cell r="O11">
            <v>369448.71312132449</v>
          </cell>
          <cell r="P11">
            <v>0.34480582396467019</v>
          </cell>
          <cell r="R11">
            <v>-23438.68</v>
          </cell>
          <cell r="S11">
            <v>29659.68</v>
          </cell>
          <cell r="T11">
            <v>41725.589999999997</v>
          </cell>
          <cell r="U11">
            <v>86507.802782845742</v>
          </cell>
          <cell r="V11">
            <v>128656.91053401196</v>
          </cell>
          <cell r="W11">
            <v>174129.97953907814</v>
          </cell>
          <cell r="X11">
            <v>193449.95324852577</v>
          </cell>
          <cell r="Y11">
            <v>234941.5713439422</v>
          </cell>
          <cell r="Z11">
            <v>268560.34734888899</v>
          </cell>
          <cell r="AA11">
            <v>301178.66929814464</v>
          </cell>
          <cell r="AB11">
            <v>338350.48779233184</v>
          </cell>
          <cell r="AC11">
            <v>369448.71312132449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23438.68</v>
          </cell>
          <cell r="D13">
            <v>34100.639999999999</v>
          </cell>
          <cell r="E13">
            <v>24645.09</v>
          </cell>
          <cell r="F13">
            <v>84698.378598550815</v>
          </cell>
          <cell r="G13">
            <v>79718.282417408744</v>
          </cell>
          <cell r="H13">
            <v>86005.022424985509</v>
          </cell>
          <cell r="I13">
            <v>36540.634016719923</v>
          </cell>
          <cell r="J13">
            <v>78474.74610406562</v>
          </cell>
          <cell r="K13">
            <v>63584.527006168937</v>
          </cell>
          <cell r="L13">
            <v>61692.328494445464</v>
          </cell>
          <cell r="M13">
            <v>70304.537457409984</v>
          </cell>
          <cell r="N13">
            <v>58817.309350712276</v>
          </cell>
          <cell r="O13">
            <v>702020.17587046721</v>
          </cell>
          <cell r="P13">
            <v>0.65519417603532981</v>
          </cell>
          <cell r="R13">
            <v>23438.68</v>
          </cell>
          <cell r="S13">
            <v>57539.32</v>
          </cell>
          <cell r="T13">
            <v>82184.41</v>
          </cell>
          <cell r="U13">
            <v>166882.78859855083</v>
          </cell>
          <cell r="V13">
            <v>246601.07101595955</v>
          </cell>
          <cell r="W13">
            <v>332606.09344094509</v>
          </cell>
          <cell r="X13">
            <v>369146.72745766502</v>
          </cell>
          <cell r="Y13">
            <v>447621.47356173059</v>
          </cell>
          <cell r="Z13">
            <v>511206.00056789955</v>
          </cell>
          <cell r="AA13">
            <v>572898.32906234497</v>
          </cell>
          <cell r="AB13">
            <v>643202.86651975499</v>
          </cell>
          <cell r="AC13">
            <v>702020.17587046721</v>
          </cell>
        </row>
        <row r="14">
          <cell r="C14" t="e">
            <v>#DIV/0!</v>
          </cell>
          <cell r="D14">
            <v>0.39106687003291324</v>
          </cell>
          <cell r="E14">
            <v>0.67132712266078287</v>
          </cell>
          <cell r="F14">
            <v>0.65413957176843773</v>
          </cell>
          <cell r="G14">
            <v>0.65413957176843773</v>
          </cell>
          <cell r="H14">
            <v>0.65413957176843773</v>
          </cell>
          <cell r="I14">
            <v>0.65413957176843773</v>
          </cell>
          <cell r="J14">
            <v>0.65413957176843773</v>
          </cell>
          <cell r="K14">
            <v>0.65413957176843773</v>
          </cell>
          <cell r="L14">
            <v>0.65413957176843773</v>
          </cell>
          <cell r="M14">
            <v>0.65413957176843784</v>
          </cell>
          <cell r="N14">
            <v>0.65413957176843773</v>
          </cell>
          <cell r="O14">
            <v>0.65519417603532981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24577.199999999997</v>
          </cell>
          <cell r="D16">
            <v>21494.39</v>
          </cell>
          <cell r="E16">
            <v>30812.46</v>
          </cell>
          <cell r="F16">
            <v>40870.426711459506</v>
          </cell>
          <cell r="G16">
            <v>39196.246936427451</v>
          </cell>
          <cell r="H16">
            <v>40841.720719069242</v>
          </cell>
          <cell r="I16">
            <v>17783.58030883078</v>
          </cell>
          <cell r="J16">
            <v>38778.202129742705</v>
          </cell>
          <cell r="K16">
            <v>33772.494859691964</v>
          </cell>
          <cell r="L16">
            <v>33136.386567111418</v>
          </cell>
          <cell r="M16">
            <v>36031.588896484594</v>
          </cell>
          <cell r="N16">
            <v>32169.879349541119</v>
          </cell>
          <cell r="O16">
            <v>389464.57647835871</v>
          </cell>
          <cell r="P16">
            <v>0.36348659347900331</v>
          </cell>
          <cell r="R16">
            <v>24577.199999999997</v>
          </cell>
          <cell r="S16">
            <v>46071.59</v>
          </cell>
          <cell r="T16">
            <v>76884.049999999988</v>
          </cell>
          <cell r="U16">
            <v>117754.47671145949</v>
          </cell>
          <cell r="V16">
            <v>156950.72364788695</v>
          </cell>
          <cell r="W16">
            <v>197792.44436695619</v>
          </cell>
          <cell r="X16">
            <v>215576.02467578696</v>
          </cell>
          <cell r="Y16">
            <v>254354.22680552967</v>
          </cell>
          <cell r="Z16">
            <v>288126.72166522162</v>
          </cell>
          <cell r="AA16">
            <v>321263.10823233303</v>
          </cell>
          <cell r="AB16">
            <v>357294.69712881761</v>
          </cell>
          <cell r="AC16">
            <v>389464.57647835871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6666.66</v>
          </cell>
          <cell r="D19">
            <v>6666.66</v>
          </cell>
          <cell r="E19">
            <v>6666.66</v>
          </cell>
          <cell r="F19">
            <v>6666.666666666667</v>
          </cell>
          <cell r="G19">
            <v>6666.666666666667</v>
          </cell>
          <cell r="H19">
            <v>6666.666666666667</v>
          </cell>
          <cell r="I19">
            <v>6666.666666666667</v>
          </cell>
          <cell r="J19">
            <v>6666.666666666667</v>
          </cell>
          <cell r="K19">
            <v>6666.666666666667</v>
          </cell>
          <cell r="L19">
            <v>6666.666666666667</v>
          </cell>
          <cell r="M19">
            <v>6666.666666666667</v>
          </cell>
          <cell r="N19">
            <v>6666.666666666667</v>
          </cell>
          <cell r="O19">
            <v>79999.98</v>
          </cell>
          <cell r="P19">
            <v>7.4663838420242601E-2</v>
          </cell>
          <cell r="R19">
            <v>6666.66</v>
          </cell>
          <cell r="S19">
            <v>13333.32</v>
          </cell>
          <cell r="T19">
            <v>19999.98</v>
          </cell>
          <cell r="U19">
            <v>26666.646666666667</v>
          </cell>
          <cell r="V19">
            <v>33333.313333333332</v>
          </cell>
          <cell r="W19">
            <v>39999.979999999996</v>
          </cell>
          <cell r="X19">
            <v>46666.64666666666</v>
          </cell>
          <cell r="Y19">
            <v>53333.313333333324</v>
          </cell>
          <cell r="Z19">
            <v>59999.979999999989</v>
          </cell>
          <cell r="AA19">
            <v>66666.646666666653</v>
          </cell>
          <cell r="AB19">
            <v>73333.313333333324</v>
          </cell>
          <cell r="AC19">
            <v>79999.98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140</v>
          </cell>
          <cell r="E20">
            <v>609.85</v>
          </cell>
          <cell r="F20">
            <v>513.40440674621948</v>
          </cell>
          <cell r="G20">
            <v>483.21724888411961</v>
          </cell>
          <cell r="H20">
            <v>521.32470828727867</v>
          </cell>
          <cell r="I20">
            <v>221.49328995308304</v>
          </cell>
          <cell r="J20">
            <v>475.67947739683598</v>
          </cell>
          <cell r="K20">
            <v>385.42150281964996</v>
          </cell>
          <cell r="L20">
            <v>373.951825708569</v>
          </cell>
          <cell r="M20">
            <v>426.15525754003647</v>
          </cell>
          <cell r="N20">
            <v>356.52472117250159</v>
          </cell>
          <cell r="O20">
            <v>4507.0224385082938</v>
          </cell>
          <cell r="P20">
            <v>4.2063959904138862E-3</v>
          </cell>
          <cell r="R20">
            <v>0</v>
          </cell>
          <cell r="S20">
            <v>140</v>
          </cell>
          <cell r="T20">
            <v>749.85</v>
          </cell>
          <cell r="U20">
            <v>1263.2544067462195</v>
          </cell>
          <cell r="V20">
            <v>1746.4716556303392</v>
          </cell>
          <cell r="W20">
            <v>2267.7963639176178</v>
          </cell>
          <cell r="X20">
            <v>2489.2896538707009</v>
          </cell>
          <cell r="Y20">
            <v>2964.9691312675368</v>
          </cell>
          <cell r="Z20">
            <v>3350.3906340871868</v>
          </cell>
          <cell r="AA20">
            <v>3724.3424597957555</v>
          </cell>
          <cell r="AB20">
            <v>4150.497717335792</v>
          </cell>
          <cell r="AC20">
            <v>4507.0224385082938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0</v>
          </cell>
          <cell r="D22">
            <v>0</v>
          </cell>
          <cell r="E22">
            <v>0</v>
          </cell>
          <cell r="F22">
            <v>125</v>
          </cell>
          <cell r="G22">
            <v>125</v>
          </cell>
          <cell r="H22">
            <v>125</v>
          </cell>
          <cell r="I22">
            <v>125</v>
          </cell>
          <cell r="J22">
            <v>125</v>
          </cell>
          <cell r="K22">
            <v>125</v>
          </cell>
          <cell r="L22">
            <v>125</v>
          </cell>
          <cell r="M22">
            <v>125</v>
          </cell>
          <cell r="N22">
            <v>125</v>
          </cell>
          <cell r="O22">
            <v>1125</v>
          </cell>
          <cell r="P22">
            <v>1.0499604902747843E-3</v>
          </cell>
          <cell r="R22">
            <v>0</v>
          </cell>
          <cell r="S22">
            <v>0</v>
          </cell>
          <cell r="T22">
            <v>0</v>
          </cell>
          <cell r="U22">
            <v>125</v>
          </cell>
          <cell r="V22">
            <v>250</v>
          </cell>
          <cell r="W22">
            <v>375</v>
          </cell>
          <cell r="X22">
            <v>500</v>
          </cell>
          <cell r="Y22">
            <v>625</v>
          </cell>
          <cell r="Z22">
            <v>750</v>
          </cell>
          <cell r="AA22">
            <v>875</v>
          </cell>
          <cell r="AB22">
            <v>1000</v>
          </cell>
          <cell r="AC22">
            <v>1125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2472.4899999999998</v>
          </cell>
          <cell r="D24">
            <v>1922.18</v>
          </cell>
          <cell r="E24">
            <v>5677.88</v>
          </cell>
          <cell r="F24">
            <v>5236.7249488114394</v>
          </cell>
          <cell r="G24">
            <v>4928.8159386180196</v>
          </cell>
          <cell r="H24">
            <v>5317.5120245302423</v>
          </cell>
          <cell r="I24">
            <v>2259.2315575214466</v>
          </cell>
          <cell r="J24">
            <v>4851.9306694477273</v>
          </cell>
          <cell r="K24">
            <v>3931.2993287604295</v>
          </cell>
          <cell r="L24">
            <v>3814.3086222274037</v>
          </cell>
          <cell r="M24">
            <v>4346.7836269083718</v>
          </cell>
          <cell r="N24">
            <v>3636.5521559595159</v>
          </cell>
          <cell r="O24">
            <v>48395.708872784591</v>
          </cell>
          <cell r="P24">
            <v>4.5167628635790782E-2</v>
          </cell>
          <cell r="R24">
            <v>2472.4899999999998</v>
          </cell>
          <cell r="S24">
            <v>4394.67</v>
          </cell>
          <cell r="T24">
            <v>10072.549999999999</v>
          </cell>
          <cell r="U24">
            <v>15309.274948811439</v>
          </cell>
          <cell r="V24">
            <v>20238.090887429458</v>
          </cell>
          <cell r="W24">
            <v>25555.602911959701</v>
          </cell>
          <cell r="X24">
            <v>27814.834469481146</v>
          </cell>
          <cell r="Y24">
            <v>32666.765138928873</v>
          </cell>
          <cell r="Z24">
            <v>36598.064467689299</v>
          </cell>
          <cell r="AA24">
            <v>40412.373089916706</v>
          </cell>
          <cell r="AB24">
            <v>44759.156716825077</v>
          </cell>
          <cell r="AC24">
            <v>48395.708872784591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917.36</v>
          </cell>
          <cell r="D25">
            <v>1070.25</v>
          </cell>
          <cell r="E25">
            <v>1460.5100000000002</v>
          </cell>
          <cell r="F25">
            <v>2023.5465535719918</v>
          </cell>
          <cell r="G25">
            <v>1932.9850799856922</v>
          </cell>
          <cell r="H25">
            <v>2047.3074581951694</v>
          </cell>
          <cell r="I25">
            <v>1147.8132031925825</v>
          </cell>
          <cell r="J25">
            <v>1910.3717655238413</v>
          </cell>
          <cell r="K25">
            <v>1639.5978417922829</v>
          </cell>
          <cell r="L25">
            <v>1605.1888104590403</v>
          </cell>
          <cell r="M25">
            <v>1761.7991059534424</v>
          </cell>
          <cell r="N25">
            <v>1552.9074968508382</v>
          </cell>
          <cell r="O25">
            <v>19069.637315524884</v>
          </cell>
          <cell r="P25">
            <v>1.7797658440151846E-2</v>
          </cell>
          <cell r="R25">
            <v>917.36</v>
          </cell>
          <cell r="S25">
            <v>1987.6100000000001</v>
          </cell>
          <cell r="T25">
            <v>3448.1200000000003</v>
          </cell>
          <cell r="U25">
            <v>5471.6665535719922</v>
          </cell>
          <cell r="V25">
            <v>7404.6516335576844</v>
          </cell>
          <cell r="W25">
            <v>9451.9590917528531</v>
          </cell>
          <cell r="X25">
            <v>10599.772294945436</v>
          </cell>
          <cell r="Y25">
            <v>12510.144060469278</v>
          </cell>
          <cell r="Z25">
            <v>14149.741902261561</v>
          </cell>
          <cell r="AA25">
            <v>15754.930712720601</v>
          </cell>
          <cell r="AB25">
            <v>17516.729818674045</v>
          </cell>
          <cell r="AC25">
            <v>19069.637315524884</v>
          </cell>
        </row>
        <row r="26">
          <cell r="B26" t="str">
            <v>Total Manufacturing Costs</v>
          </cell>
          <cell r="C26">
            <v>34633.71</v>
          </cell>
          <cell r="D26">
            <v>31293.48</v>
          </cell>
          <cell r="E26">
            <v>45227.359999999993</v>
          </cell>
          <cell r="F26">
            <v>55435.769287255818</v>
          </cell>
          <cell r="G26">
            <v>53332.931870581946</v>
          </cell>
          <cell r="H26">
            <v>55519.531576748588</v>
          </cell>
          <cell r="I26">
            <v>28203.785026164558</v>
          </cell>
          <cell r="J26">
            <v>52807.850708777776</v>
          </cell>
          <cell r="K26">
            <v>46520.480199730991</v>
          </cell>
          <cell r="L26">
            <v>45721.502492173095</v>
          </cell>
          <cell r="M26">
            <v>49357.993553553104</v>
          </cell>
          <cell r="N26">
            <v>44507.530390190637</v>
          </cell>
          <cell r="O26">
            <v>542561.9251051764</v>
          </cell>
          <cell r="P26">
            <v>0.50637207545587715</v>
          </cell>
          <cell r="R26">
            <v>34633.71</v>
          </cell>
          <cell r="S26">
            <v>65927.189999999988</v>
          </cell>
          <cell r="T26">
            <v>111154.54999999999</v>
          </cell>
          <cell r="U26">
            <v>166590.31928725581</v>
          </cell>
          <cell r="V26">
            <v>219923.25115783775</v>
          </cell>
          <cell r="W26">
            <v>275442.78273458633</v>
          </cell>
          <cell r="X26">
            <v>303646.56776075088</v>
          </cell>
          <cell r="Y26">
            <v>356454.41846952873</v>
          </cell>
          <cell r="Z26">
            <v>402974.89866925968</v>
          </cell>
          <cell r="AA26">
            <v>448696.40116143279</v>
          </cell>
          <cell r="AB26">
            <v>498054.39471498586</v>
          </cell>
          <cell r="AC26">
            <v>542561.9251051764</v>
          </cell>
        </row>
        <row r="27">
          <cell r="C27" t="e">
            <v>#DIV/0!</v>
          </cell>
          <cell r="D27">
            <v>0.35887429901719053</v>
          </cell>
          <cell r="E27">
            <v>1.2319838740432021</v>
          </cell>
          <cell r="F27">
            <v>0.42813960529393047</v>
          </cell>
          <cell r="G27">
            <v>0.4376308690684878</v>
          </cell>
          <cell r="H27">
            <v>0.42227211372539442</v>
          </cell>
          <cell r="I27">
            <v>0.50489577851392897</v>
          </cell>
          <cell r="J27">
            <v>0.44018880676393607</v>
          </cell>
          <cell r="K27">
            <v>0.47858950013675072</v>
          </cell>
          <cell r="L27">
            <v>0.48479681008526837</v>
          </cell>
          <cell r="M27">
            <v>0.45924513458366467</v>
          </cell>
          <cell r="N27">
            <v>0.49499266782691514</v>
          </cell>
          <cell r="O27">
            <v>0.50637207545587715</v>
          </cell>
        </row>
        <row r="28">
          <cell r="B28" t="str">
            <v>Contribution margin</v>
          </cell>
          <cell r="C28">
            <v>-11195.029999999999</v>
          </cell>
          <cell r="D28">
            <v>2807.16</v>
          </cell>
          <cell r="E28">
            <v>-20582.269999999993</v>
          </cell>
          <cell r="F28">
            <v>29262.609311294997</v>
          </cell>
          <cell r="G28">
            <v>26385.350546826798</v>
          </cell>
          <cell r="H28">
            <v>30485.490848236921</v>
          </cell>
          <cell r="I28">
            <v>8336.8489905553652</v>
          </cell>
          <cell r="J28">
            <v>25666.895395287844</v>
          </cell>
          <cell r="K28">
            <v>17064.046806437946</v>
          </cell>
          <cell r="L28">
            <v>15970.82600227237</v>
          </cell>
          <cell r="M28">
            <v>20946.54390385688</v>
          </cell>
          <cell r="N28">
            <v>14309.778960521639</v>
          </cell>
          <cell r="O28">
            <v>159458.25076529081</v>
          </cell>
          <cell r="P28">
            <v>0.14882210057945264</v>
          </cell>
          <cell r="R28">
            <v>-11195.029999999999</v>
          </cell>
          <cell r="S28">
            <v>-8387.8699999999881</v>
          </cell>
          <cell r="T28">
            <v>-28970.139999999985</v>
          </cell>
          <cell r="U28">
            <v>292.469311295019</v>
          </cell>
          <cell r="V28">
            <v>26677.819858121802</v>
          </cell>
          <cell r="W28">
            <v>57163.310706358752</v>
          </cell>
          <cell r="X28">
            <v>65500.159696914139</v>
          </cell>
          <cell r="Y28">
            <v>91167.055092201859</v>
          </cell>
          <cell r="Z28">
            <v>108231.10189863987</v>
          </cell>
          <cell r="AA28">
            <v>124201.92790091218</v>
          </cell>
          <cell r="AB28">
            <v>145148.47180476913</v>
          </cell>
          <cell r="AC28">
            <v>159458.25076529081</v>
          </cell>
        </row>
        <row r="29">
          <cell r="C29" t="e">
            <v>#DIV/0!</v>
          </cell>
          <cell r="D29">
            <v>3.2192571015722656E-2</v>
          </cell>
          <cell r="E29">
            <v>-0.56065675138241922</v>
          </cell>
          <cell r="F29">
            <v>0.22599996647450726</v>
          </cell>
          <cell r="G29">
            <v>0.21650870269994993</v>
          </cell>
          <cell r="H29">
            <v>0.23186745804304329</v>
          </cell>
          <cell r="I29">
            <v>0.14924379325450879</v>
          </cell>
          <cell r="J29">
            <v>0.21395076500450166</v>
          </cell>
          <cell r="K29">
            <v>0.17555007163168704</v>
          </cell>
          <cell r="L29">
            <v>0.16934276168316939</v>
          </cell>
          <cell r="M29">
            <v>0.19489443718477314</v>
          </cell>
          <cell r="N29">
            <v>0.15914690394152259</v>
          </cell>
          <cell r="O29">
            <v>0.14882210057945264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51.340440674621952</v>
          </cell>
          <cell r="G31">
            <v>48.321724888411957</v>
          </cell>
          <cell r="H31">
            <v>52.132470828727868</v>
          </cell>
          <cell r="I31">
            <v>22.149328995308302</v>
          </cell>
          <cell r="J31">
            <v>47.567947739683596</v>
          </cell>
          <cell r="K31">
            <v>38.542150281965</v>
          </cell>
          <cell r="L31">
            <v>37.395182570856903</v>
          </cell>
          <cell r="M31">
            <v>42.615525754003649</v>
          </cell>
          <cell r="N31">
            <v>35.652472117250156</v>
          </cell>
          <cell r="O31">
            <v>375.71724385082939</v>
          </cell>
          <cell r="P31">
            <v>3.5065623249627329E-4</v>
          </cell>
          <cell r="R31">
            <v>0</v>
          </cell>
          <cell r="S31">
            <v>0</v>
          </cell>
          <cell r="T31">
            <v>0</v>
          </cell>
          <cell r="U31">
            <v>51.340440674621952</v>
          </cell>
          <cell r="V31">
            <v>99.662165563033909</v>
          </cell>
          <cell r="W31">
            <v>151.79463639176177</v>
          </cell>
          <cell r="X31">
            <v>173.94396538707008</v>
          </cell>
          <cell r="Y31">
            <v>221.51191312675368</v>
          </cell>
          <cell r="Z31">
            <v>260.05406340871866</v>
          </cell>
          <cell r="AA31">
            <v>297.44924597957555</v>
          </cell>
          <cell r="AB31">
            <v>340.06477173357922</v>
          </cell>
          <cell r="AC31">
            <v>375.71724385082939</v>
          </cell>
        </row>
        <row r="32">
          <cell r="A32" t="str">
            <v>Installation Labour</v>
          </cell>
          <cell r="B32" t="str">
            <v>Installation Labour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4188.479920625</v>
          </cell>
          <cell r="I32">
            <v>2326.9332892361112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6515.4132098611117</v>
          </cell>
          <cell r="P32">
            <v>6.0808235094831804E-3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4188.479920625</v>
          </cell>
          <cell r="X32">
            <v>6515.4132098611117</v>
          </cell>
          <cell r="Y32">
            <v>6515.4132098611117</v>
          </cell>
          <cell r="Z32">
            <v>6515.4132098611117</v>
          </cell>
          <cell r="AA32">
            <v>6515.4132098611117</v>
          </cell>
          <cell r="AB32">
            <v>6515.4132098611117</v>
          </cell>
          <cell r="AC32">
            <v>6515.4132098611117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824.2732767859959</v>
          </cell>
          <cell r="G36">
            <v>778.99253999284599</v>
          </cell>
          <cell r="H36">
            <v>836.15372909758469</v>
          </cell>
          <cell r="I36">
            <v>386.40660159629124</v>
          </cell>
          <cell r="J36">
            <v>767.68588276192054</v>
          </cell>
          <cell r="K36">
            <v>632.29892089614157</v>
          </cell>
          <cell r="L36">
            <v>615.09440522952025</v>
          </cell>
          <cell r="M36">
            <v>693.39955297672145</v>
          </cell>
          <cell r="N36">
            <v>588.95374842541901</v>
          </cell>
          <cell r="O36">
            <v>6123.2586577624406</v>
          </cell>
          <cell r="P36">
            <v>5.7148263665631723E-3</v>
          </cell>
          <cell r="R36">
            <v>0</v>
          </cell>
          <cell r="S36">
            <v>0</v>
          </cell>
          <cell r="T36">
            <v>0</v>
          </cell>
          <cell r="U36">
            <v>824.2732767859959</v>
          </cell>
          <cell r="V36">
            <v>1603.2658167788418</v>
          </cell>
          <cell r="W36">
            <v>2439.4195458764266</v>
          </cell>
          <cell r="X36">
            <v>2825.8261474727178</v>
          </cell>
          <cell r="Y36">
            <v>3593.5120302346386</v>
          </cell>
          <cell r="Z36">
            <v>4225.8109511307803</v>
          </cell>
          <cell r="AA36">
            <v>4840.9053563603002</v>
          </cell>
          <cell r="AB36">
            <v>5534.3049093370219</v>
          </cell>
          <cell r="AC36">
            <v>6123.2586577624406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0</v>
          </cell>
          <cell r="D38">
            <v>0</v>
          </cell>
          <cell r="E38">
            <v>0</v>
          </cell>
          <cell r="F38">
            <v>154.02132202386585</v>
          </cell>
          <cell r="G38">
            <v>144.96517466523588</v>
          </cell>
          <cell r="H38">
            <v>156.39741248618361</v>
          </cell>
          <cell r="I38">
            <v>66.447986985924913</v>
          </cell>
          <cell r="J38">
            <v>142.70384321905078</v>
          </cell>
          <cell r="K38">
            <v>115.62645084589499</v>
          </cell>
          <cell r="L38">
            <v>112.18554771257071</v>
          </cell>
          <cell r="M38">
            <v>127.84657726201094</v>
          </cell>
          <cell r="N38">
            <v>106.95741635175048</v>
          </cell>
          <cell r="O38">
            <v>1127.1517315524882</v>
          </cell>
          <cell r="P38">
            <v>1.0519686974888199E-3</v>
          </cell>
          <cell r="R38">
            <v>0</v>
          </cell>
          <cell r="S38">
            <v>0</v>
          </cell>
          <cell r="T38">
            <v>0</v>
          </cell>
          <cell r="U38">
            <v>154.02132202386585</v>
          </cell>
          <cell r="V38">
            <v>298.98649668910173</v>
          </cell>
          <cell r="W38">
            <v>455.38390917528534</v>
          </cell>
          <cell r="X38">
            <v>521.83189616121024</v>
          </cell>
          <cell r="Y38">
            <v>664.53573938026102</v>
          </cell>
          <cell r="Z38">
            <v>780.16219022615599</v>
          </cell>
          <cell r="AA38">
            <v>892.34773793872671</v>
          </cell>
          <cell r="AB38">
            <v>1020.1943152007376</v>
          </cell>
          <cell r="AC38">
            <v>1127.1517315524882</v>
          </cell>
        </row>
        <row r="39">
          <cell r="A39" t="str">
            <v>Sales Freight</v>
          </cell>
          <cell r="B39" t="str">
            <v>Freight - Outwards</v>
          </cell>
          <cell r="C39">
            <v>996.45</v>
          </cell>
          <cell r="D39">
            <v>188.26</v>
          </cell>
          <cell r="E39">
            <v>515.30999999999995</v>
          </cell>
          <cell r="F39">
            <v>2567.0220337310975</v>
          </cell>
          <cell r="G39">
            <v>2416.0862444205977</v>
          </cell>
          <cell r="H39">
            <v>2606.6235414363937</v>
          </cell>
          <cell r="I39">
            <v>1107.4664497654153</v>
          </cell>
          <cell r="J39">
            <v>2378.3973869841798</v>
          </cell>
          <cell r="K39">
            <v>1927.1075140982498</v>
          </cell>
          <cell r="L39">
            <v>1869.759128542845</v>
          </cell>
          <cell r="M39">
            <v>2130.7762877001824</v>
          </cell>
          <cell r="N39">
            <v>1782.6236058625079</v>
          </cell>
          <cell r="O39">
            <v>20485.882192541467</v>
          </cell>
          <cell r="P39">
            <v>1.9119437253859832E-2</v>
          </cell>
          <cell r="R39">
            <v>996.45</v>
          </cell>
          <cell r="S39">
            <v>1184.71</v>
          </cell>
          <cell r="T39">
            <v>1700.02</v>
          </cell>
          <cell r="U39">
            <v>4267.042033731097</v>
          </cell>
          <cell r="V39">
            <v>6683.1282781516948</v>
          </cell>
          <cell r="W39">
            <v>9289.7518195880875</v>
          </cell>
          <cell r="X39">
            <v>10397.218269353503</v>
          </cell>
          <cell r="Y39">
            <v>12775.615656337683</v>
          </cell>
          <cell r="Z39">
            <v>14702.723170435933</v>
          </cell>
          <cell r="AA39">
            <v>16572.482298978779</v>
          </cell>
          <cell r="AB39">
            <v>18703.25858667896</v>
          </cell>
          <cell r="AC39">
            <v>20485.882192541467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8.3333333333333339</v>
          </cell>
          <cell r="G40">
            <v>8.3333333333333339</v>
          </cell>
          <cell r="H40">
            <v>8.3333333333333339</v>
          </cell>
          <cell r="I40">
            <v>8.3333333333333339</v>
          </cell>
          <cell r="J40">
            <v>8.3333333333333339</v>
          </cell>
          <cell r="K40">
            <v>8.3333333333333339</v>
          </cell>
          <cell r="L40">
            <v>8.3333333333333339</v>
          </cell>
          <cell r="M40">
            <v>8.3333333333333339</v>
          </cell>
          <cell r="N40">
            <v>8.3333333333333339</v>
          </cell>
          <cell r="O40">
            <v>75</v>
          </cell>
          <cell r="P40">
            <v>6.9997366018318953E-5</v>
          </cell>
          <cell r="R40">
            <v>0</v>
          </cell>
          <cell r="S40">
            <v>0</v>
          </cell>
          <cell r="T40">
            <v>0</v>
          </cell>
          <cell r="U40">
            <v>8.3333333333333339</v>
          </cell>
          <cell r="V40">
            <v>16.666666666666668</v>
          </cell>
          <cell r="W40">
            <v>25</v>
          </cell>
          <cell r="X40">
            <v>33.333333333333336</v>
          </cell>
          <cell r="Y40">
            <v>41.666666666666671</v>
          </cell>
          <cell r="Z40">
            <v>50.000000000000007</v>
          </cell>
          <cell r="AA40">
            <v>58.333333333333343</v>
          </cell>
          <cell r="AB40">
            <v>66.666666666666671</v>
          </cell>
          <cell r="AC40">
            <v>75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0</v>
          </cell>
          <cell r="D42">
            <v>0</v>
          </cell>
          <cell r="E42">
            <v>0</v>
          </cell>
          <cell r="F42">
            <v>166.66666666666666</v>
          </cell>
          <cell r="G42">
            <v>166.66666666666666</v>
          </cell>
          <cell r="H42">
            <v>166.66666666666666</v>
          </cell>
          <cell r="I42">
            <v>166.66666666666666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1500</v>
          </cell>
          <cell r="P42">
            <v>1.399947320366379E-3</v>
          </cell>
          <cell r="R42">
            <v>0</v>
          </cell>
          <cell r="S42">
            <v>0</v>
          </cell>
          <cell r="T42">
            <v>0</v>
          </cell>
          <cell r="U42">
            <v>166.66666666666666</v>
          </cell>
          <cell r="V42">
            <v>333.33333333333331</v>
          </cell>
          <cell r="W42">
            <v>500</v>
          </cell>
          <cell r="X42">
            <v>666.66666666666663</v>
          </cell>
          <cell r="Y42">
            <v>833.33333333333326</v>
          </cell>
          <cell r="Z42">
            <v>999.99999999999989</v>
          </cell>
          <cell r="AA42">
            <v>1166.6666666666665</v>
          </cell>
          <cell r="AB42">
            <v>1333.3333333333333</v>
          </cell>
          <cell r="AC42">
            <v>1500</v>
          </cell>
        </row>
        <row r="43">
          <cell r="B43" t="str">
            <v>Total Selling Expenses</v>
          </cell>
          <cell r="C43">
            <v>996.45</v>
          </cell>
          <cell r="D43">
            <v>188.26</v>
          </cell>
          <cell r="E43">
            <v>515.30999999999995</v>
          </cell>
          <cell r="F43">
            <v>3771.6570732155815</v>
          </cell>
          <cell r="G43">
            <v>3563.3656839670916</v>
          </cell>
          <cell r="H43">
            <v>8014.7870744738893</v>
          </cell>
          <cell r="I43">
            <v>4084.4036565790511</v>
          </cell>
          <cell r="J43">
            <v>3511.3550607048346</v>
          </cell>
          <cell r="K43">
            <v>2888.5750361222513</v>
          </cell>
          <cell r="L43">
            <v>2809.4342640557929</v>
          </cell>
          <cell r="M43">
            <v>3169.6379436929183</v>
          </cell>
          <cell r="N43">
            <v>2689.1872427569274</v>
          </cell>
          <cell r="O43">
            <v>36202.423035568339</v>
          </cell>
          <cell r="P43">
            <v>3.3787656746275978E-2</v>
          </cell>
          <cell r="R43">
            <v>996.45</v>
          </cell>
          <cell r="S43">
            <v>1184.71</v>
          </cell>
          <cell r="T43">
            <v>1700.02</v>
          </cell>
          <cell r="U43">
            <v>5471.677073215581</v>
          </cell>
          <cell r="V43">
            <v>9035.0427571826731</v>
          </cell>
          <cell r="W43">
            <v>17049.829831656563</v>
          </cell>
          <cell r="X43">
            <v>21134.233488235612</v>
          </cell>
          <cell r="Y43">
            <v>24645.588548940446</v>
          </cell>
          <cell r="Z43">
            <v>27534.163585062699</v>
          </cell>
          <cell r="AA43">
            <v>30343.597849118494</v>
          </cell>
          <cell r="AB43">
            <v>33513.235792811414</v>
          </cell>
          <cell r="AC43">
            <v>36202.423035568339</v>
          </cell>
        </row>
        <row r="44">
          <cell r="C44" t="e">
            <v>#DIV/0!</v>
          </cell>
          <cell r="D44">
            <v>2.1589697129554236E-3</v>
          </cell>
          <cell r="E44">
            <v>1.4036937157800113E-2</v>
          </cell>
          <cell r="F44">
            <v>2.9129130728989577E-2</v>
          </cell>
          <cell r="G44">
            <v>2.9239697994992844E-2</v>
          </cell>
          <cell r="H44">
            <v>6.0959107234515003E-2</v>
          </cell>
          <cell r="I44">
            <v>7.3117780540467303E-2</v>
          </cell>
          <cell r="J44">
            <v>2.926949636371488E-2</v>
          </cell>
          <cell r="K44">
            <v>2.9716840340208675E-2</v>
          </cell>
          <cell r="L44">
            <v>2.9789151605235608E-2</v>
          </cell>
          <cell r="M44">
            <v>2.9491490622555058E-2</v>
          </cell>
          <cell r="N44">
            <v>2.9907926948733496E-2</v>
          </cell>
          <cell r="O44">
            <v>3.3787656746275978E-2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7196.49</v>
          </cell>
          <cell r="D46">
            <v>7405.57</v>
          </cell>
          <cell r="E46">
            <v>556.5600000000004</v>
          </cell>
          <cell r="F46">
            <v>5927.121514189108</v>
          </cell>
          <cell r="G46">
            <v>5863.323974763347</v>
          </cell>
          <cell r="H46">
            <v>7010.9894158716479</v>
          </cell>
          <cell r="I46">
            <v>3680.555730272968</v>
          </cell>
          <cell r="J46">
            <v>5847.3936485021213</v>
          </cell>
          <cell r="K46">
            <v>5656.6424450306959</v>
          </cell>
          <cell r="L46">
            <v>5632.4024294241381</v>
          </cell>
          <cell r="M46">
            <v>5742.7291622567609</v>
          </cell>
          <cell r="N46">
            <v>5595.5719866976124</v>
          </cell>
          <cell r="O46">
            <v>66115.350307008397</v>
          </cell>
          <cell r="P46">
            <v>6.1705338331587235E-2</v>
          </cell>
          <cell r="R46">
            <v>7196.49</v>
          </cell>
          <cell r="S46">
            <v>14602.06</v>
          </cell>
          <cell r="T46">
            <v>15158.619999999999</v>
          </cell>
          <cell r="U46">
            <v>21085.741514189107</v>
          </cell>
          <cell r="V46">
            <v>26949.065488952452</v>
          </cell>
          <cell r="W46">
            <v>33960.054904824101</v>
          </cell>
          <cell r="X46">
            <v>37640.610635097066</v>
          </cell>
          <cell r="Y46">
            <v>43488.004283599184</v>
          </cell>
          <cell r="Z46">
            <v>49144.646728629879</v>
          </cell>
          <cell r="AA46">
            <v>54777.049158054018</v>
          </cell>
          <cell r="AB46">
            <v>60519.778320310783</v>
          </cell>
          <cell r="AC46">
            <v>66115.350307008397</v>
          </cell>
        </row>
        <row r="47">
          <cell r="A47" t="str">
            <v>Admin Telephone</v>
          </cell>
          <cell r="B47" t="str">
            <v>Telephone</v>
          </cell>
          <cell r="C47">
            <v>216.97</v>
          </cell>
          <cell r="D47">
            <v>337.1</v>
          </cell>
          <cell r="E47">
            <v>225.5</v>
          </cell>
          <cell r="F47">
            <v>51.340440674621952</v>
          </cell>
          <cell r="G47">
            <v>48.321724888411957</v>
          </cell>
          <cell r="H47">
            <v>52.132470828727868</v>
          </cell>
          <cell r="I47">
            <v>22.149328995308302</v>
          </cell>
          <cell r="J47">
            <v>47.567947739683596</v>
          </cell>
          <cell r="K47">
            <v>38.542150281965</v>
          </cell>
          <cell r="L47">
            <v>37.395182570856903</v>
          </cell>
          <cell r="M47">
            <v>42.615525754003649</v>
          </cell>
          <cell r="N47">
            <v>35.652472117250156</v>
          </cell>
          <cell r="O47">
            <v>1155.2872438508293</v>
          </cell>
          <cell r="P47">
            <v>1.078227520854952E-3</v>
          </cell>
          <cell r="R47">
            <v>216.97</v>
          </cell>
          <cell r="S47">
            <v>554.07000000000005</v>
          </cell>
          <cell r="T47">
            <v>779.57</v>
          </cell>
          <cell r="U47">
            <v>830.91044067462201</v>
          </cell>
          <cell r="V47">
            <v>879.23216556303396</v>
          </cell>
          <cell r="W47">
            <v>931.36463639176179</v>
          </cell>
          <cell r="X47">
            <v>953.51396538707013</v>
          </cell>
          <cell r="Y47">
            <v>1001.0819131267538</v>
          </cell>
          <cell r="Z47">
            <v>1039.6240634087187</v>
          </cell>
          <cell r="AA47">
            <v>1077.0192459795755</v>
          </cell>
          <cell r="AB47">
            <v>1119.6347717335791</v>
          </cell>
          <cell r="AC47">
            <v>1155.2872438508293</v>
          </cell>
        </row>
        <row r="48">
          <cell r="A48" t="str">
            <v>Admin Other</v>
          </cell>
          <cell r="B48" t="str">
            <v>Other Admin Expenses</v>
          </cell>
          <cell r="C48">
            <v>352.6</v>
          </cell>
          <cell r="D48">
            <v>331.72</v>
          </cell>
          <cell r="E48">
            <v>483.53999999999996</v>
          </cell>
          <cell r="F48">
            <v>1429.6915423611767</v>
          </cell>
          <cell r="G48">
            <v>1419.1260371094418</v>
          </cell>
          <cell r="H48">
            <v>1432.4636479005474</v>
          </cell>
          <cell r="I48">
            <v>1327.522651483579</v>
          </cell>
          <cell r="J48">
            <v>1416.4878170888926</v>
          </cell>
          <cell r="K48">
            <v>1384.8975259868773</v>
          </cell>
          <cell r="L48">
            <v>1380.8831389979991</v>
          </cell>
          <cell r="M48">
            <v>1399.1543401390127</v>
          </cell>
          <cell r="N48">
            <v>1374.7836524103752</v>
          </cell>
          <cell r="O48">
            <v>13732.8703534779</v>
          </cell>
          <cell r="P48">
            <v>1.2816863368193515E-2</v>
          </cell>
          <cell r="R48">
            <v>352.6</v>
          </cell>
          <cell r="S48">
            <v>684.32</v>
          </cell>
          <cell r="T48">
            <v>1167.8600000000001</v>
          </cell>
          <cell r="U48">
            <v>2597.5515423611769</v>
          </cell>
          <cell r="V48">
            <v>4016.6775794706186</v>
          </cell>
          <cell r="W48">
            <v>5449.1412273711658</v>
          </cell>
          <cell r="X48">
            <v>6776.6638788547443</v>
          </cell>
          <cell r="Y48">
            <v>8193.1516959436376</v>
          </cell>
          <cell r="Z48">
            <v>9578.0492219305142</v>
          </cell>
          <cell r="AA48">
            <v>10958.932360928513</v>
          </cell>
          <cell r="AB48">
            <v>12358.086701067525</v>
          </cell>
          <cell r="AC48">
            <v>13732.8703534779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0</v>
          </cell>
          <cell r="D49">
            <v>0</v>
          </cell>
          <cell r="E49">
            <v>0</v>
          </cell>
          <cell r="F49">
            <v>-256.70220337310974</v>
          </cell>
          <cell r="G49">
            <v>-241.60862444205981</v>
          </cell>
          <cell r="H49">
            <v>-260.66235414363933</v>
          </cell>
          <cell r="I49">
            <v>-110.74664497654152</v>
          </cell>
          <cell r="J49">
            <v>-237.83973869841799</v>
          </cell>
          <cell r="K49">
            <v>-192.71075140982498</v>
          </cell>
          <cell r="L49">
            <v>-186.9759128542845</v>
          </cell>
          <cell r="M49">
            <v>-213.07762877001824</v>
          </cell>
          <cell r="N49">
            <v>-178.26236058625079</v>
          </cell>
          <cell r="O49">
            <v>-1878.5862192541472</v>
          </cell>
          <cell r="P49">
            <v>-1.7532811624813669E-3</v>
          </cell>
          <cell r="R49">
            <v>0</v>
          </cell>
          <cell r="S49">
            <v>0</v>
          </cell>
          <cell r="T49">
            <v>0</v>
          </cell>
          <cell r="U49">
            <v>-256.70220337310974</v>
          </cell>
          <cell r="V49">
            <v>-498.31082781516955</v>
          </cell>
          <cell r="W49">
            <v>-758.97318195880894</v>
          </cell>
          <cell r="X49">
            <v>-869.71982693535051</v>
          </cell>
          <cell r="Y49">
            <v>-1107.5595656337684</v>
          </cell>
          <cell r="Z49">
            <v>-1300.2703170435934</v>
          </cell>
          <cell r="AA49">
            <v>-1487.246229897878</v>
          </cell>
          <cell r="AB49">
            <v>-1700.3238586678963</v>
          </cell>
          <cell r="AC49">
            <v>-1878.5862192541472</v>
          </cell>
        </row>
        <row r="50">
          <cell r="B50" t="str">
            <v>Total Administrative expenses</v>
          </cell>
          <cell r="C50">
            <v>7766.06</v>
          </cell>
          <cell r="D50">
            <v>8074.39</v>
          </cell>
          <cell r="E50">
            <v>1265.6000000000004</v>
          </cell>
          <cell r="F50">
            <v>7151.4512938517964</v>
          </cell>
          <cell r="G50">
            <v>7089.163112319141</v>
          </cell>
          <cell r="H50">
            <v>8234.9231804572828</v>
          </cell>
          <cell r="I50">
            <v>4919.4810657753133</v>
          </cell>
          <cell r="J50">
            <v>7073.6096746322792</v>
          </cell>
          <cell r="K50">
            <v>6887.3713698897136</v>
          </cell>
          <cell r="L50">
            <v>6863.7048381387103</v>
          </cell>
          <cell r="M50">
            <v>6971.4213993797594</v>
          </cell>
          <cell r="N50">
            <v>6827.7457506389865</v>
          </cell>
          <cell r="O50">
            <v>79124.921685082983</v>
          </cell>
          <cell r="P50">
            <v>7.3847148058154344E-2</v>
          </cell>
          <cell r="R50">
            <v>7766.06</v>
          </cell>
          <cell r="S50">
            <v>15840.449999999999</v>
          </cell>
          <cell r="T50">
            <v>17106.05</v>
          </cell>
          <cell r="U50">
            <v>24257.501293851798</v>
          </cell>
          <cell r="V50">
            <v>31346.664406170934</v>
          </cell>
          <cell r="W50">
            <v>39581.587586628222</v>
          </cell>
          <cell r="X50">
            <v>44501.068652403526</v>
          </cell>
          <cell r="Y50">
            <v>51574.678327035814</v>
          </cell>
          <cell r="Z50">
            <v>58462.049696925518</v>
          </cell>
          <cell r="AA50">
            <v>65325.754535064232</v>
          </cell>
          <cell r="AB50">
            <v>72297.175934443992</v>
          </cell>
          <cell r="AC50">
            <v>79124.921685082983</v>
          </cell>
        </row>
        <row r="51">
          <cell r="C51" t="e">
            <v>#DIV/0!</v>
          </cell>
          <cell r="D51">
            <v>9.2597277491714355E-2</v>
          </cell>
          <cell r="E51">
            <v>3.4474680613440126E-2</v>
          </cell>
          <cell r="F51">
            <v>5.523183990399428E-2</v>
          </cell>
          <cell r="G51">
            <v>5.8171124387852616E-2</v>
          </cell>
          <cell r="H51">
            <v>6.2633425013158064E-2</v>
          </cell>
          <cell r="I51">
            <v>8.8067088168659755E-2</v>
          </cell>
          <cell r="J51">
            <v>5.8963274596454097E-2</v>
          </cell>
          <cell r="K51">
            <v>7.0855322365970475E-2</v>
          </cell>
          <cell r="L51">
            <v>7.2777621677373658E-2</v>
          </cell>
          <cell r="M51">
            <v>6.4864698264606141E-2</v>
          </cell>
          <cell r="N51">
            <v>7.5935107041965877E-2</v>
          </cell>
          <cell r="O51">
            <v>7.3847148058154344E-2</v>
          </cell>
        </row>
        <row r="52">
          <cell r="B52" t="str">
            <v>EBITDA</v>
          </cell>
          <cell r="C52">
            <v>-19957.54</v>
          </cell>
          <cell r="D52">
            <v>-5455.4900000000007</v>
          </cell>
          <cell r="E52">
            <v>-22363.179999999993</v>
          </cell>
          <cell r="F52">
            <v>18339.50094422762</v>
          </cell>
          <cell r="G52">
            <v>15732.821750540566</v>
          </cell>
          <cell r="H52">
            <v>14235.780593305748</v>
          </cell>
          <cell r="I52">
            <v>-667.03573179899922</v>
          </cell>
          <cell r="J52">
            <v>15081.930659950729</v>
          </cell>
          <cell r="K52">
            <v>7288.1004004259812</v>
          </cell>
          <cell r="L52">
            <v>6297.6869000778661</v>
          </cell>
          <cell r="M52">
            <v>10805.4845607842</v>
          </cell>
          <cell r="N52">
            <v>4792.8459671257251</v>
          </cell>
          <cell r="O52">
            <v>44130.906044639487</v>
          </cell>
          <cell r="P52">
            <v>4.1187295775022323E-2</v>
          </cell>
          <cell r="R52">
            <v>-19957.54</v>
          </cell>
          <cell r="S52">
            <v>-25413.029999999984</v>
          </cell>
          <cell r="T52">
            <v>-47776.209999999985</v>
          </cell>
          <cell r="U52">
            <v>-29436.70905577236</v>
          </cell>
          <cell r="V52">
            <v>-13703.887305231805</v>
          </cell>
          <cell r="W52">
            <v>531.89328807396669</v>
          </cell>
          <cell r="X52">
            <v>-135.14244372499525</v>
          </cell>
          <cell r="Y52">
            <v>14946.788216225599</v>
          </cell>
          <cell r="Z52">
            <v>22234.88861665166</v>
          </cell>
          <cell r="AA52">
            <v>28532.575516729456</v>
          </cell>
          <cell r="AB52">
            <v>39338.060077513728</v>
          </cell>
          <cell r="AC52">
            <v>44130.906044639487</v>
          </cell>
        </row>
        <row r="53">
          <cell r="C53" t="e">
            <v>#DIV/0!</v>
          </cell>
          <cell r="D53">
            <v>-6.2563676188947134E-2</v>
          </cell>
          <cell r="E53">
            <v>-0.60916836915365946</v>
          </cell>
          <cell r="F53">
            <v>0.14163899584152342</v>
          </cell>
          <cell r="G53">
            <v>0.12909788031710448</v>
          </cell>
          <cell r="H53">
            <v>0.10827492579537022</v>
          </cell>
          <cell r="I53">
            <v>-1.1941075454618274E-2</v>
          </cell>
          <cell r="J53">
            <v>0.1257179940443327</v>
          </cell>
          <cell r="K53">
            <v>7.4977908925507888E-2</v>
          </cell>
          <cell r="L53">
            <v>6.6775988400560135E-2</v>
          </cell>
          <cell r="M53">
            <v>0.10053824829761192</v>
          </cell>
          <cell r="N53">
            <v>5.3303869950823222E-2</v>
          </cell>
          <cell r="O53">
            <v>4.1187295775022323E-2</v>
          </cell>
        </row>
        <row r="54">
          <cell r="A54" t="str">
            <v>Depreciation</v>
          </cell>
          <cell r="B54" t="str">
            <v>Depreciation</v>
          </cell>
          <cell r="C54">
            <v>665.14</v>
          </cell>
          <cell r="D54">
            <v>665.14</v>
          </cell>
          <cell r="E54">
            <v>673.28</v>
          </cell>
          <cell r="F54">
            <v>835.16666666666663</v>
          </cell>
          <cell r="G54">
            <v>835.16666666666663</v>
          </cell>
          <cell r="H54">
            <v>835.16666666666663</v>
          </cell>
          <cell r="I54">
            <v>835.16666666666663</v>
          </cell>
          <cell r="J54">
            <v>835.16666666666663</v>
          </cell>
          <cell r="K54">
            <v>835.16666666666663</v>
          </cell>
          <cell r="L54">
            <v>835.16666666666663</v>
          </cell>
          <cell r="M54">
            <v>835.16666666666663</v>
          </cell>
          <cell r="N54">
            <v>835.16666666666663</v>
          </cell>
          <cell r="O54">
            <v>9520.06</v>
          </cell>
          <cell r="P54">
            <v>8.8850549911514316E-3</v>
          </cell>
          <cell r="R54">
            <v>665.14</v>
          </cell>
          <cell r="S54">
            <v>1330.28</v>
          </cell>
          <cell r="T54">
            <v>2003.56</v>
          </cell>
          <cell r="U54">
            <v>2838.7266666666665</v>
          </cell>
          <cell r="V54">
            <v>3673.893333333333</v>
          </cell>
          <cell r="W54">
            <v>4509.0599999999995</v>
          </cell>
          <cell r="X54">
            <v>5344.2266666666665</v>
          </cell>
          <cell r="Y54">
            <v>6179.3933333333334</v>
          </cell>
          <cell r="Z54">
            <v>7014.56</v>
          </cell>
          <cell r="AA54">
            <v>7849.7266666666674</v>
          </cell>
          <cell r="AB54">
            <v>8684.8933333333334</v>
          </cell>
          <cell r="AC54">
            <v>9520.06</v>
          </cell>
        </row>
        <row r="56">
          <cell r="B56" t="str">
            <v>EBIT</v>
          </cell>
          <cell r="C56">
            <v>-20622.68</v>
          </cell>
          <cell r="D56">
            <v>-6120.630000000001</v>
          </cell>
          <cell r="E56">
            <v>-23036.459999999992</v>
          </cell>
          <cell r="F56">
            <v>17504.334277560953</v>
          </cell>
          <cell r="G56">
            <v>14897.6550838739</v>
          </cell>
          <cell r="H56">
            <v>13400.613926639082</v>
          </cell>
          <cell r="I56">
            <v>-1502.2023984656657</v>
          </cell>
          <cell r="J56">
            <v>14246.763993284063</v>
          </cell>
          <cell r="K56">
            <v>6452.9337337593142</v>
          </cell>
          <cell r="L56">
            <v>5462.5202334111991</v>
          </cell>
          <cell r="M56">
            <v>9970.3178941175338</v>
          </cell>
          <cell r="N56">
            <v>3957.6793004590586</v>
          </cell>
          <cell r="O56">
            <v>34610.846044639489</v>
          </cell>
          <cell r="P56">
            <v>3.2302240783870895E-2</v>
          </cell>
          <cell r="R56">
            <v>-20622.68</v>
          </cell>
          <cell r="S56">
            <v>-26743.309999999983</v>
          </cell>
          <cell r="T56">
            <v>-49779.769999999982</v>
          </cell>
          <cell r="U56">
            <v>-32275.435722439026</v>
          </cell>
          <cell r="V56">
            <v>-17377.780638565138</v>
          </cell>
          <cell r="W56">
            <v>-3977.1667119260328</v>
          </cell>
          <cell r="X56">
            <v>-5479.3691103916617</v>
          </cell>
          <cell r="Y56">
            <v>8767.3948828922657</v>
          </cell>
          <cell r="Z56">
            <v>15220.328616651659</v>
          </cell>
          <cell r="AA56">
            <v>20682.848850062786</v>
          </cell>
          <cell r="AB56">
            <v>30653.166744180395</v>
          </cell>
          <cell r="AC56">
            <v>34610.846044639489</v>
          </cell>
        </row>
        <row r="57">
          <cell r="C57" t="e">
            <v>#DIV/0!</v>
          </cell>
          <cell r="D57">
            <v>-7.0191515957751818E-2</v>
          </cell>
          <cell r="E57">
            <v>-0.62750837623600531</v>
          </cell>
          <cell r="F57">
            <v>0.1351888656887609</v>
          </cell>
          <cell r="G57">
            <v>0.12224480284074754</v>
          </cell>
          <cell r="H57">
            <v>0.10192279018416091</v>
          </cell>
          <cell r="I57">
            <v>-2.6891980943522183E-2</v>
          </cell>
          <cell r="J57">
            <v>0.11875632047658218</v>
          </cell>
          <cell r="K57">
            <v>6.6385951236877058E-2</v>
          </cell>
          <cell r="L57">
            <v>5.7920502167165724E-2</v>
          </cell>
          <cell r="M57">
            <v>9.2767546925462782E-2</v>
          </cell>
          <cell r="N57">
            <v>4.4015523174688501E-2</v>
          </cell>
          <cell r="O57">
            <v>3.2302240783870895E-2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-20622.68</v>
          </cell>
          <cell r="D60">
            <v>-6120.630000000001</v>
          </cell>
          <cell r="E60">
            <v>-23036.459999999992</v>
          </cell>
          <cell r="F60">
            <v>17504.334277560953</v>
          </cell>
          <cell r="G60">
            <v>14897.6550838739</v>
          </cell>
          <cell r="H60">
            <v>13400.613926639082</v>
          </cell>
          <cell r="I60">
            <v>-1502.2023984656657</v>
          </cell>
          <cell r="J60">
            <v>14246.763993284063</v>
          </cell>
          <cell r="K60">
            <v>6452.9337337593142</v>
          </cell>
          <cell r="L60">
            <v>5462.5202334111991</v>
          </cell>
          <cell r="M60">
            <v>9970.3178941175338</v>
          </cell>
          <cell r="N60">
            <v>3957.6793004590586</v>
          </cell>
          <cell r="O60">
            <v>34610.846044639489</v>
          </cell>
          <cell r="P60">
            <v>3.2302240783870895E-2</v>
          </cell>
          <cell r="R60">
            <v>-20622.68</v>
          </cell>
          <cell r="S60">
            <v>-26743.309999999983</v>
          </cell>
          <cell r="T60">
            <v>-49779.769999999982</v>
          </cell>
          <cell r="U60">
            <v>-32275.435722439026</v>
          </cell>
          <cell r="V60">
            <v>-17377.780638565138</v>
          </cell>
          <cell r="W60">
            <v>-3977.1667119260328</v>
          </cell>
          <cell r="X60">
            <v>-5479.3691103916617</v>
          </cell>
          <cell r="Y60">
            <v>8767.3948828922657</v>
          </cell>
          <cell r="Z60">
            <v>15220.328616651659</v>
          </cell>
          <cell r="AA60">
            <v>20682.848850062786</v>
          </cell>
          <cell r="AB60">
            <v>30653.166744180395</v>
          </cell>
          <cell r="AC60">
            <v>34610.846044639489</v>
          </cell>
        </row>
        <row r="61">
          <cell r="C61" t="e">
            <v>#DIV/0!</v>
          </cell>
          <cell r="D61">
            <v>-7.0191515957751818E-2</v>
          </cell>
          <cell r="E61">
            <v>-0.62750837623600531</v>
          </cell>
          <cell r="F61">
            <v>0.1351888656887609</v>
          </cell>
          <cell r="G61">
            <v>0.12224480284074754</v>
          </cell>
          <cell r="H61">
            <v>0.10192279018416091</v>
          </cell>
          <cell r="I61">
            <v>-2.6891980943522183E-2</v>
          </cell>
          <cell r="J61">
            <v>0.11875632047658218</v>
          </cell>
          <cell r="K61">
            <v>6.6385951236877058E-2</v>
          </cell>
          <cell r="L61">
            <v>5.7920502167165724E-2</v>
          </cell>
          <cell r="M61">
            <v>9.2767546925462782E-2</v>
          </cell>
          <cell r="N61">
            <v>4.4015523174688501E-2</v>
          </cell>
          <cell r="O61">
            <v>3.2302240783870895E-2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-20622.68</v>
          </cell>
          <cell r="D64">
            <v>-6120.630000000001</v>
          </cell>
          <cell r="E64">
            <v>-23036.459999999992</v>
          </cell>
          <cell r="F64">
            <v>17504.334277560953</v>
          </cell>
          <cell r="G64">
            <v>14897.6550838739</v>
          </cell>
          <cell r="H64">
            <v>13400.613926639082</v>
          </cell>
          <cell r="I64">
            <v>-1502.2023984656657</v>
          </cell>
          <cell r="J64">
            <v>14246.763993284063</v>
          </cell>
          <cell r="K64">
            <v>6452.9337337593142</v>
          </cell>
          <cell r="L64">
            <v>5462.5202334111991</v>
          </cell>
          <cell r="M64">
            <v>9970.3178941175338</v>
          </cell>
          <cell r="N64">
            <v>3957.6793004590586</v>
          </cell>
          <cell r="O64">
            <v>34610.846044639489</v>
          </cell>
          <cell r="P64">
            <v>3.2302240783870895E-2</v>
          </cell>
          <cell r="R64">
            <v>-20622.68</v>
          </cell>
          <cell r="S64">
            <v>-26743.309999999983</v>
          </cell>
          <cell r="T64">
            <v>-49779.769999999982</v>
          </cell>
          <cell r="U64">
            <v>-32275.435722439026</v>
          </cell>
          <cell r="V64">
            <v>-17377.780638565138</v>
          </cell>
          <cell r="W64">
            <v>-3977.1667119260328</v>
          </cell>
          <cell r="X64">
            <v>-5479.3691103916617</v>
          </cell>
          <cell r="Y64">
            <v>8767.3948828922657</v>
          </cell>
          <cell r="Z64">
            <v>15220.328616651659</v>
          </cell>
          <cell r="AA64">
            <v>20682.848850062786</v>
          </cell>
          <cell r="AB64">
            <v>30653.166744180395</v>
          </cell>
          <cell r="AC64">
            <v>34610.846044639489</v>
          </cell>
        </row>
        <row r="65">
          <cell r="C65" t="e">
            <v>#DIV/0!</v>
          </cell>
          <cell r="D65">
            <v>-7.0191515957751818E-2</v>
          </cell>
          <cell r="E65">
            <v>-0.62750837623600531</v>
          </cell>
          <cell r="F65">
            <v>0.1351888656887609</v>
          </cell>
          <cell r="G65">
            <v>0.12224480284074754</v>
          </cell>
          <cell r="H65">
            <v>0.10192279018416091</v>
          </cell>
          <cell r="I65">
            <v>-2.6891980943522183E-2</v>
          </cell>
          <cell r="J65">
            <v>0.11875632047658218</v>
          </cell>
          <cell r="K65">
            <v>6.6385951236877058E-2</v>
          </cell>
          <cell r="L65">
            <v>5.7920502167165724E-2</v>
          </cell>
          <cell r="M65">
            <v>9.2767546925462782E-2</v>
          </cell>
          <cell r="N65">
            <v>4.4015523174688501E-2</v>
          </cell>
          <cell r="O65">
            <v>3.2302240783870895E-2</v>
          </cell>
        </row>
      </sheetData>
      <sheetData sheetId="95" refreshError="1">
        <row r="10">
          <cell r="A10" t="str">
            <v>Sales</v>
          </cell>
          <cell r="B10" t="str">
            <v>Sales</v>
          </cell>
          <cell r="C10">
            <v>124302.39999999999</v>
          </cell>
          <cell r="D10">
            <v>187671</v>
          </cell>
          <cell r="E10">
            <v>187714</v>
          </cell>
          <cell r="F10">
            <v>289639.15954364691</v>
          </cell>
          <cell r="G10">
            <v>306546.73238662072</v>
          </cell>
          <cell r="H10">
            <v>318749.53714781621</v>
          </cell>
          <cell r="I10">
            <v>107622.04150750043</v>
          </cell>
          <cell r="J10">
            <v>199861.57310167485</v>
          </cell>
          <cell r="K10">
            <v>305112.18304359546</v>
          </cell>
          <cell r="L10">
            <v>173772.16646719849</v>
          </cell>
          <cell r="M10">
            <v>344490.27935427666</v>
          </cell>
          <cell r="N10">
            <v>282332.14787330216</v>
          </cell>
          <cell r="O10">
            <v>2827813.2204256319</v>
          </cell>
          <cell r="R10">
            <v>124302.39999999999</v>
          </cell>
          <cell r="S10">
            <v>311973.40000000002</v>
          </cell>
          <cell r="T10">
            <v>499687.4</v>
          </cell>
          <cell r="U10">
            <v>789326.55954364687</v>
          </cell>
          <cell r="V10">
            <v>1095873.2919302676</v>
          </cell>
          <cell r="W10">
            <v>1414622.8290780839</v>
          </cell>
          <cell r="X10">
            <v>1522244.8705855843</v>
          </cell>
          <cell r="Y10">
            <v>1722106.4436872592</v>
          </cell>
          <cell r="Z10">
            <v>2027218.6267308546</v>
          </cell>
          <cell r="AA10">
            <v>2200990.7931980533</v>
          </cell>
          <cell r="AB10">
            <v>2545481.0725523299</v>
          </cell>
          <cell r="AC10">
            <v>2827813.2204256319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45473.06</v>
          </cell>
          <cell r="D11">
            <v>72318.59</v>
          </cell>
          <cell r="E11">
            <v>29400.82</v>
          </cell>
          <cell r="F11">
            <v>75489.558960380207</v>
          </cell>
          <cell r="G11">
            <v>79896.232488288515</v>
          </cell>
          <cell r="H11">
            <v>83076.687613740782</v>
          </cell>
          <cell r="I11">
            <v>29449.064794061189</v>
          </cell>
          <cell r="J11">
            <v>54949.59441462424</v>
          </cell>
          <cell r="K11">
            <v>82659.797941216224</v>
          </cell>
          <cell r="L11">
            <v>47778.5071544448</v>
          </cell>
          <cell r="M11">
            <v>93022.766167783513</v>
          </cell>
          <cell r="N11">
            <v>76701.666211857271</v>
          </cell>
          <cell r="O11">
            <v>770216.34574639681</v>
          </cell>
          <cell r="P11">
            <v>0.27237171825318318</v>
          </cell>
          <cell r="R11">
            <v>45473.06</v>
          </cell>
          <cell r="S11">
            <v>117791.65</v>
          </cell>
          <cell r="T11">
            <v>147192.47</v>
          </cell>
          <cell r="U11">
            <v>222682.02896038021</v>
          </cell>
          <cell r="V11">
            <v>302578.26144866872</v>
          </cell>
          <cell r="W11">
            <v>385654.94906240952</v>
          </cell>
          <cell r="X11">
            <v>415104.0138564707</v>
          </cell>
          <cell r="Y11">
            <v>470053.60827109497</v>
          </cell>
          <cell r="Z11">
            <v>552713.40621231124</v>
          </cell>
          <cell r="AA11">
            <v>600491.91336675605</v>
          </cell>
          <cell r="AB11">
            <v>693514.67953453958</v>
          </cell>
          <cell r="AC11">
            <v>770216.34574639681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78829.34</v>
          </cell>
          <cell r="D13">
            <v>115352.41</v>
          </cell>
          <cell r="E13">
            <v>158313.18</v>
          </cell>
          <cell r="F13">
            <v>214149.6005832667</v>
          </cell>
          <cell r="G13">
            <v>226650.4998983322</v>
          </cell>
          <cell r="H13">
            <v>235672.84953407542</v>
          </cell>
          <cell r="I13">
            <v>78172.976713439246</v>
          </cell>
          <cell r="J13">
            <v>144911.97868705061</v>
          </cell>
          <cell r="K13">
            <v>222452.38510237925</v>
          </cell>
          <cell r="L13">
            <v>125993.65931275369</v>
          </cell>
          <cell r="M13">
            <v>251467.51318649313</v>
          </cell>
          <cell r="N13">
            <v>205630.48166144488</v>
          </cell>
          <cell r="O13">
            <v>2057596.874679235</v>
          </cell>
          <cell r="P13">
            <v>0.72762828174681682</v>
          </cell>
          <cell r="R13">
            <v>78829.34</v>
          </cell>
          <cell r="S13">
            <v>194181.75000000003</v>
          </cell>
          <cell r="T13">
            <v>352494.93000000005</v>
          </cell>
          <cell r="U13">
            <v>566644.53058326663</v>
          </cell>
          <cell r="V13">
            <v>793295.03048159881</v>
          </cell>
          <cell r="W13">
            <v>1028967.8800156743</v>
          </cell>
          <cell r="X13">
            <v>1107140.8567291135</v>
          </cell>
          <cell r="Y13">
            <v>1252052.8354161642</v>
          </cell>
          <cell r="Z13">
            <v>1474505.2205185434</v>
          </cell>
          <cell r="AA13">
            <v>1600498.8798312973</v>
          </cell>
          <cell r="AB13">
            <v>1851966.3930177903</v>
          </cell>
          <cell r="AC13">
            <v>2057596.874679235</v>
          </cell>
        </row>
        <row r="14">
          <cell r="C14">
            <v>0.63417391780046084</v>
          </cell>
          <cell r="D14">
            <v>0.61465229044444802</v>
          </cell>
          <cell r="E14">
            <v>0.84337438869769965</v>
          </cell>
          <cell r="F14">
            <v>0.73936687608360363</v>
          </cell>
          <cell r="G14">
            <v>0.73936687608360363</v>
          </cell>
          <cell r="H14">
            <v>0.73936687608360352</v>
          </cell>
          <cell r="I14">
            <v>0.72636585980383206</v>
          </cell>
          <cell r="J14">
            <v>0.72506173366968385</v>
          </cell>
          <cell r="K14">
            <v>0.72908391557276653</v>
          </cell>
          <cell r="L14">
            <v>0.7250508632896423</v>
          </cell>
          <cell r="M14">
            <v>0.72996983734302079</v>
          </cell>
          <cell r="N14">
            <v>0.72832825879156526</v>
          </cell>
          <cell r="O14">
            <v>0.72762828174681682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40424</v>
          </cell>
          <cell r="D16">
            <v>42842.63</v>
          </cell>
          <cell r="E16">
            <v>42554.85</v>
          </cell>
          <cell r="F16">
            <v>47779.390545178234</v>
          </cell>
          <cell r="G16">
            <v>48442.325871842811</v>
          </cell>
          <cell r="H16">
            <v>45361.841449956468</v>
          </cell>
          <cell r="I16">
            <v>22306.168618179043</v>
          </cell>
          <cell r="J16">
            <v>43219.201431401256</v>
          </cell>
          <cell r="K16">
            <v>47115.788833665429</v>
          </cell>
          <cell r="L16">
            <v>42146.596219508945</v>
          </cell>
          <cell r="M16">
            <v>48479.212233147882</v>
          </cell>
          <cell r="N16">
            <v>46222.597942382374</v>
          </cell>
          <cell r="O16">
            <v>516894.60314526246</v>
          </cell>
          <cell r="P16">
            <v>0.18278951361132029</v>
          </cell>
          <cell r="R16">
            <v>40424</v>
          </cell>
          <cell r="S16">
            <v>83266.63</v>
          </cell>
          <cell r="T16">
            <v>125821.48000000001</v>
          </cell>
          <cell r="U16">
            <v>173600.87054517824</v>
          </cell>
          <cell r="V16">
            <v>222043.19641702104</v>
          </cell>
          <cell r="W16">
            <v>267405.03786697751</v>
          </cell>
          <cell r="X16">
            <v>289711.20648515655</v>
          </cell>
          <cell r="Y16">
            <v>332930.4079165578</v>
          </cell>
          <cell r="Z16">
            <v>380046.19675022323</v>
          </cell>
          <cell r="AA16">
            <v>422192.7929697322</v>
          </cell>
          <cell r="AB16">
            <v>470672.00520288007</v>
          </cell>
          <cell r="AC16">
            <v>516894.60314526246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5373.33</v>
          </cell>
          <cell r="D19">
            <v>5373.33</v>
          </cell>
          <cell r="E19">
            <v>5373.33</v>
          </cell>
          <cell r="F19">
            <v>5347.4930999999997</v>
          </cell>
          <cell r="G19">
            <v>5347.4930999999997</v>
          </cell>
          <cell r="H19">
            <v>5347.4930999999997</v>
          </cell>
          <cell r="I19">
            <v>5347.4930999999997</v>
          </cell>
          <cell r="J19">
            <v>5347.4930999999997</v>
          </cell>
          <cell r="K19">
            <v>5347.4930999999997</v>
          </cell>
          <cell r="L19">
            <v>5347.4930999999997</v>
          </cell>
          <cell r="M19">
            <v>5347.4930999999997</v>
          </cell>
          <cell r="N19">
            <v>5347.4930999999997</v>
          </cell>
          <cell r="O19">
            <v>64247.427899999995</v>
          </cell>
          <cell r="P19">
            <v>2.2719827262965307E-2</v>
          </cell>
          <cell r="R19">
            <v>5373.33</v>
          </cell>
          <cell r="S19">
            <v>10746.66</v>
          </cell>
          <cell r="T19">
            <v>16119.99</v>
          </cell>
          <cell r="U19">
            <v>21467.483099999998</v>
          </cell>
          <cell r="V19">
            <v>26814.976199999997</v>
          </cell>
          <cell r="W19">
            <v>32162.469299999997</v>
          </cell>
          <cell r="X19">
            <v>37509.962399999997</v>
          </cell>
          <cell r="Y19">
            <v>42857.455499999996</v>
          </cell>
          <cell r="Z19">
            <v>48204.948599999996</v>
          </cell>
          <cell r="AA19">
            <v>53552.441699999996</v>
          </cell>
          <cell r="AB19">
            <v>58899.934799999995</v>
          </cell>
          <cell r="AC19">
            <v>64247.427899999995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432</v>
          </cell>
          <cell r="D20">
            <v>271</v>
          </cell>
          <cell r="E20">
            <v>3644.64</v>
          </cell>
          <cell r="F20">
            <v>943.77836382576561</v>
          </cell>
          <cell r="G20">
            <v>998.87105729700932</v>
          </cell>
          <cell r="H20">
            <v>1038.6334400140149</v>
          </cell>
          <cell r="I20">
            <v>305.66476591179406</v>
          </cell>
          <cell r="J20">
            <v>564.80760919688339</v>
          </cell>
          <cell r="K20">
            <v>888.63029099140647</v>
          </cell>
          <cell r="L20">
            <v>475.66963784792176</v>
          </cell>
          <cell r="M20">
            <v>1001.9364679259379</v>
          </cell>
          <cell r="N20">
            <v>814.40239875892314</v>
          </cell>
          <cell r="O20">
            <v>11380.034031769655</v>
          </cell>
          <cell r="P20">
            <v>4.024323088091644E-3</v>
          </cell>
          <cell r="R20">
            <v>432</v>
          </cell>
          <cell r="S20">
            <v>703</v>
          </cell>
          <cell r="T20">
            <v>4347.6399999999994</v>
          </cell>
          <cell r="U20">
            <v>5291.4183638257655</v>
          </cell>
          <cell r="V20">
            <v>6290.2894211227749</v>
          </cell>
          <cell r="W20">
            <v>7328.9228611367898</v>
          </cell>
          <cell r="X20">
            <v>7634.5876270485842</v>
          </cell>
          <cell r="Y20">
            <v>8199.3952362454675</v>
          </cell>
          <cell r="Z20">
            <v>9088.025527236874</v>
          </cell>
          <cell r="AA20">
            <v>9563.695165084795</v>
          </cell>
          <cell r="AB20">
            <v>10565.631633010733</v>
          </cell>
          <cell r="AC20">
            <v>11380.034031769655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533.44000000000005</v>
          </cell>
          <cell r="D22">
            <v>533.44000000000005</v>
          </cell>
          <cell r="E22">
            <v>533.44000000000005</v>
          </cell>
          <cell r="F22">
            <v>654.16666666666663</v>
          </cell>
          <cell r="G22">
            <v>654.16666666666663</v>
          </cell>
          <cell r="H22">
            <v>654.16666666666663</v>
          </cell>
          <cell r="I22">
            <v>654.16666666666663</v>
          </cell>
          <cell r="J22">
            <v>654.16666666666663</v>
          </cell>
          <cell r="K22">
            <v>654.16666666666663</v>
          </cell>
          <cell r="L22">
            <v>654.16666666666663</v>
          </cell>
          <cell r="M22">
            <v>654.16666666666663</v>
          </cell>
          <cell r="N22">
            <v>654.16666666666663</v>
          </cell>
          <cell r="O22">
            <v>7487.8200000000015</v>
          </cell>
          <cell r="P22">
            <v>2.6479188745262895E-3</v>
          </cell>
          <cell r="R22">
            <v>533.44000000000005</v>
          </cell>
          <cell r="S22">
            <v>1066.8800000000001</v>
          </cell>
          <cell r="T22">
            <v>1600.3200000000002</v>
          </cell>
          <cell r="U22">
            <v>2254.4866666666667</v>
          </cell>
          <cell r="V22">
            <v>2908.6533333333332</v>
          </cell>
          <cell r="W22">
            <v>3562.8199999999997</v>
          </cell>
          <cell r="X22">
            <v>4216.9866666666667</v>
          </cell>
          <cell r="Y22">
            <v>4871.1533333333336</v>
          </cell>
          <cell r="Z22">
            <v>5525.3200000000006</v>
          </cell>
          <cell r="AA22">
            <v>6179.4866666666676</v>
          </cell>
          <cell r="AB22">
            <v>6833.6533333333346</v>
          </cell>
          <cell r="AC22">
            <v>7487.8200000000015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752</v>
          </cell>
          <cell r="D23">
            <v>811</v>
          </cell>
          <cell r="E23">
            <v>2255</v>
          </cell>
          <cell r="F23">
            <v>1501.1447613280259</v>
          </cell>
          <cell r="G23">
            <v>1588.7735006186379</v>
          </cell>
          <cell r="H23">
            <v>1652.0183203786428</v>
          </cell>
          <cell r="I23">
            <v>486.18095058995914</v>
          </cell>
          <cell r="J23">
            <v>898.36556568977949</v>
          </cell>
          <cell r="K23">
            <v>1413.4279373302277</v>
          </cell>
          <cell r="L23">
            <v>756.58545729284197</v>
          </cell>
          <cell r="M23">
            <v>1593.6492482340864</v>
          </cell>
          <cell r="N23">
            <v>1295.3633409799511</v>
          </cell>
          <cell r="O23">
            <v>15003.50908244215</v>
          </cell>
          <cell r="P23">
            <v>5.3056930967257726E-3</v>
          </cell>
          <cell r="R23">
            <v>752</v>
          </cell>
          <cell r="S23">
            <v>1563</v>
          </cell>
          <cell r="T23">
            <v>3818</v>
          </cell>
          <cell r="U23">
            <v>5319.1447613280261</v>
          </cell>
          <cell r="V23">
            <v>6907.9182619466637</v>
          </cell>
          <cell r="W23">
            <v>8559.9365823253065</v>
          </cell>
          <cell r="X23">
            <v>9046.1175329152647</v>
          </cell>
          <cell r="Y23">
            <v>9944.4830986050438</v>
          </cell>
          <cell r="Z23">
            <v>11357.911035935271</v>
          </cell>
          <cell r="AA23">
            <v>12114.496493228113</v>
          </cell>
          <cell r="AB23">
            <v>13708.145741462198</v>
          </cell>
          <cell r="AC23">
            <v>15003.50908244215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2761.64</v>
          </cell>
          <cell r="D24">
            <v>3262.8599999999997</v>
          </cell>
          <cell r="E24">
            <v>2215.6</v>
          </cell>
          <cell r="F24">
            <v>4252.2458503483103</v>
          </cell>
          <cell r="G24">
            <v>4500.4690414881925</v>
          </cell>
          <cell r="H24">
            <v>4679.6206658409228</v>
          </cell>
          <cell r="I24">
            <v>3276.1711118784278</v>
          </cell>
          <cell r="J24">
            <v>7704.8653501988792</v>
          </cell>
          <cell r="K24">
            <v>9787.5958312909661</v>
          </cell>
          <cell r="L24">
            <v>7171.7626015099468</v>
          </cell>
          <cell r="M24">
            <v>10686.652504374979</v>
          </cell>
          <cell r="N24">
            <v>9439.2246057323864</v>
          </cell>
          <cell r="O24">
            <v>69738.70756266301</v>
          </cell>
          <cell r="P24">
            <v>2.4661709287916195E-2</v>
          </cell>
          <cell r="R24">
            <v>2761.64</v>
          </cell>
          <cell r="S24">
            <v>6024.5</v>
          </cell>
          <cell r="T24">
            <v>8240.1</v>
          </cell>
          <cell r="U24">
            <v>12492.345850348311</v>
          </cell>
          <cell r="V24">
            <v>16992.814891836504</v>
          </cell>
          <cell r="W24">
            <v>21672.435557677425</v>
          </cell>
          <cell r="X24">
            <v>24948.606669555855</v>
          </cell>
          <cell r="Y24">
            <v>32653.472019754736</v>
          </cell>
          <cell r="Z24">
            <v>42441.0678510457</v>
          </cell>
          <cell r="AA24">
            <v>49612.830452555645</v>
          </cell>
          <cell r="AB24">
            <v>60299.482956930624</v>
          </cell>
          <cell r="AC24">
            <v>69738.70756266301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1605.0900000000001</v>
          </cell>
          <cell r="D25">
            <v>2112.25</v>
          </cell>
          <cell r="E25">
            <v>1933.1</v>
          </cell>
          <cell r="F25">
            <v>1594.9944294875922</v>
          </cell>
          <cell r="G25">
            <v>1651.6174755552597</v>
          </cell>
          <cell r="H25">
            <v>1692.4843689032932</v>
          </cell>
          <cell r="I25">
            <v>939.15545385378834</v>
          </cell>
          <cell r="J25">
            <v>1205.4967094523524</v>
          </cell>
          <cell r="K25">
            <v>1538.3144657411679</v>
          </cell>
          <cell r="L25">
            <v>1113.8826833436976</v>
          </cell>
          <cell r="M25">
            <v>1654.768036479436</v>
          </cell>
          <cell r="N25">
            <v>1462.0246876133376</v>
          </cell>
          <cell r="O25">
            <v>18503.178310429925</v>
          </cell>
          <cell r="P25">
            <v>6.5432816342958092E-3</v>
          </cell>
          <cell r="R25">
            <v>1605.0900000000001</v>
          </cell>
          <cell r="S25">
            <v>3717.34</v>
          </cell>
          <cell r="T25">
            <v>5650.4400000000005</v>
          </cell>
          <cell r="U25">
            <v>7245.4344294875928</v>
          </cell>
          <cell r="V25">
            <v>8897.051905042852</v>
          </cell>
          <cell r="W25">
            <v>10589.536273946145</v>
          </cell>
          <cell r="X25">
            <v>11528.691727799933</v>
          </cell>
          <cell r="Y25">
            <v>12734.188437252285</v>
          </cell>
          <cell r="Z25">
            <v>14272.502902993454</v>
          </cell>
          <cell r="AA25">
            <v>15386.385586337152</v>
          </cell>
          <cell r="AB25">
            <v>17041.153622816586</v>
          </cell>
          <cell r="AC25">
            <v>18503.178310429925</v>
          </cell>
        </row>
        <row r="26">
          <cell r="B26" t="str">
            <v>Total Manufacturing Costs</v>
          </cell>
          <cell r="C26">
            <v>51881.5</v>
          </cell>
          <cell r="D26">
            <v>55206.51</v>
          </cell>
          <cell r="E26">
            <v>58509.96</v>
          </cell>
          <cell r="F26">
            <v>62073.213716834594</v>
          </cell>
          <cell r="G26">
            <v>63183.716713468573</v>
          </cell>
          <cell r="H26">
            <v>60426.258011760001</v>
          </cell>
          <cell r="I26">
            <v>33315.000667079679</v>
          </cell>
          <cell r="J26">
            <v>59594.396432605819</v>
          </cell>
          <cell r="K26">
            <v>66745.417125685854</v>
          </cell>
          <cell r="L26">
            <v>57666.15636617002</v>
          </cell>
          <cell r="M26">
            <v>69417.878256828975</v>
          </cell>
          <cell r="N26">
            <v>65235.272742133639</v>
          </cell>
          <cell r="O26">
            <v>703255.2800325671</v>
          </cell>
          <cell r="P26">
            <v>0.24869226685584125</v>
          </cell>
          <cell r="R26">
            <v>51881.5</v>
          </cell>
          <cell r="S26">
            <v>107088.01000000001</v>
          </cell>
          <cell r="T26">
            <v>165597.97</v>
          </cell>
          <cell r="U26">
            <v>227671.18371683461</v>
          </cell>
          <cell r="V26">
            <v>290854.90043030313</v>
          </cell>
          <cell r="W26">
            <v>351281.1584420632</v>
          </cell>
          <cell r="X26">
            <v>384596.15910914296</v>
          </cell>
          <cell r="Y26">
            <v>444190.5555417487</v>
          </cell>
          <cell r="Z26">
            <v>510935.97266743454</v>
          </cell>
          <cell r="AA26">
            <v>568602.12903360464</v>
          </cell>
          <cell r="AB26">
            <v>638020.00729043351</v>
          </cell>
          <cell r="AC26">
            <v>703255.2800325671</v>
          </cell>
        </row>
        <row r="27">
          <cell r="C27">
            <v>0.41738132168003195</v>
          </cell>
          <cell r="D27">
            <v>0.29416644020653165</v>
          </cell>
          <cell r="E27">
            <v>0.31169736940238874</v>
          </cell>
          <cell r="F27">
            <v>0.21431222841081518</v>
          </cell>
          <cell r="G27">
            <v>0.20611446816461396</v>
          </cell>
          <cell r="H27">
            <v>0.1895728494304858</v>
          </cell>
          <cell r="I27">
            <v>0.3095555538663321</v>
          </cell>
          <cell r="J27">
            <v>0.29817836169181244</v>
          </cell>
          <cell r="K27">
            <v>0.21875697148464585</v>
          </cell>
          <cell r="L27">
            <v>0.33184921117419097</v>
          </cell>
          <cell r="M27">
            <v>0.20150896096966223</v>
          </cell>
          <cell r="N27">
            <v>0.23105860679885545</v>
          </cell>
          <cell r="O27">
            <v>0.24869226685584125</v>
          </cell>
        </row>
        <row r="28">
          <cell r="B28" t="str">
            <v>Contribution margin</v>
          </cell>
          <cell r="C28">
            <v>26947.839999999997</v>
          </cell>
          <cell r="D28">
            <v>60145.9</v>
          </cell>
          <cell r="E28">
            <v>99803.22</v>
          </cell>
          <cell r="F28">
            <v>152076.38686643209</v>
          </cell>
          <cell r="G28">
            <v>163466.78318486363</v>
          </cell>
          <cell r="H28">
            <v>175246.5915223154</v>
          </cell>
          <cell r="I28">
            <v>44857.976046359567</v>
          </cell>
          <cell r="J28">
            <v>85317.582254444787</v>
          </cell>
          <cell r="K28">
            <v>155706.96797669341</v>
          </cell>
          <cell r="L28">
            <v>68327.502946583671</v>
          </cell>
          <cell r="M28">
            <v>182049.63492966414</v>
          </cell>
          <cell r="N28">
            <v>140395.20891931123</v>
          </cell>
          <cell r="O28">
            <v>1354341.5946466681</v>
          </cell>
          <cell r="P28">
            <v>0.47893601489097559</v>
          </cell>
          <cell r="R28">
            <v>26947.839999999997</v>
          </cell>
          <cell r="S28">
            <v>87093.74000000002</v>
          </cell>
          <cell r="T28">
            <v>186896.96000000005</v>
          </cell>
          <cell r="U28">
            <v>338973.346866432</v>
          </cell>
          <cell r="V28">
            <v>502440.13005129568</v>
          </cell>
          <cell r="W28">
            <v>677686.72157361102</v>
          </cell>
          <cell r="X28">
            <v>722544.69761997054</v>
          </cell>
          <cell r="Y28">
            <v>807862.2798744156</v>
          </cell>
          <cell r="Z28">
            <v>963569.2478511089</v>
          </cell>
          <cell r="AA28">
            <v>1031896.7507976927</v>
          </cell>
          <cell r="AB28">
            <v>1213946.3857273567</v>
          </cell>
          <cell r="AC28">
            <v>1354341.5946466681</v>
          </cell>
        </row>
        <row r="29">
          <cell r="C29">
            <v>0.21679259612042887</v>
          </cell>
          <cell r="D29">
            <v>0.32048585023791637</v>
          </cell>
          <cell r="E29">
            <v>0.53167701929531097</v>
          </cell>
          <cell r="F29">
            <v>0.52505464767278842</v>
          </cell>
          <cell r="G29">
            <v>0.53325240791898965</v>
          </cell>
          <cell r="H29">
            <v>0.54979402665311772</v>
          </cell>
          <cell r="I29">
            <v>0.4168103059374999</v>
          </cell>
          <cell r="J29">
            <v>0.42688337197787135</v>
          </cell>
          <cell r="K29">
            <v>0.51032694408812074</v>
          </cell>
          <cell r="L29">
            <v>0.39320165211545127</v>
          </cell>
          <cell r="M29">
            <v>0.52846087637335848</v>
          </cell>
          <cell r="N29">
            <v>0.49726965199270973</v>
          </cell>
          <cell r="O29">
            <v>0.47893601489097559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4717.96</v>
          </cell>
          <cell r="D31">
            <v>4333.34</v>
          </cell>
          <cell r="E31">
            <v>4333.34</v>
          </cell>
          <cell r="F31">
            <v>3972.2222222222217</v>
          </cell>
          <cell r="G31">
            <v>7944.4444444444434</v>
          </cell>
          <cell r="H31">
            <v>7149.9999999999991</v>
          </cell>
          <cell r="I31">
            <v>3972.2222222222217</v>
          </cell>
          <cell r="J31">
            <v>7944.4444444444434</v>
          </cell>
          <cell r="K31">
            <v>7944.4444444444434</v>
          </cell>
          <cell r="L31">
            <v>7944.4444444444434</v>
          </cell>
          <cell r="M31">
            <v>7944.4444444444434</v>
          </cell>
          <cell r="N31">
            <v>7944.4444444444434</v>
          </cell>
          <cell r="O31">
            <v>76145.751111111094</v>
          </cell>
          <cell r="P31">
            <v>2.6927433028851148E-2</v>
          </cell>
          <cell r="R31">
            <v>4717.96</v>
          </cell>
          <cell r="S31">
            <v>9051.2999999999993</v>
          </cell>
          <cell r="T31">
            <v>13384.64</v>
          </cell>
          <cell r="U31">
            <v>17356.862222222222</v>
          </cell>
          <cell r="V31">
            <v>25301.306666666664</v>
          </cell>
          <cell r="W31">
            <v>32451.306666666664</v>
          </cell>
          <cell r="X31">
            <v>36423.528888888883</v>
          </cell>
          <cell r="Y31">
            <v>44367.973333333328</v>
          </cell>
          <cell r="Z31">
            <v>52312.417777777773</v>
          </cell>
          <cell r="AA31">
            <v>60256.862222222218</v>
          </cell>
          <cell r="AB31">
            <v>68201.306666666656</v>
          </cell>
          <cell r="AC31">
            <v>76145.751111111094</v>
          </cell>
        </row>
        <row r="32">
          <cell r="A32" t="str">
            <v>Installation Labour</v>
          </cell>
          <cell r="B32" t="str">
            <v>Installation Labour</v>
          </cell>
          <cell r="C32">
            <v>19642.43</v>
          </cell>
          <cell r="D32">
            <v>30349.42</v>
          </cell>
          <cell r="E32">
            <v>35841.520000000004</v>
          </cell>
          <cell r="F32">
            <v>23632.019684880725</v>
          </cell>
          <cell r="G32">
            <v>23714.755287132888</v>
          </cell>
          <cell r="H32">
            <v>21552.998757489328</v>
          </cell>
          <cell r="I32">
            <v>11566.38187364188</v>
          </cell>
          <cell r="J32">
            <v>23062.899323456706</v>
          </cell>
          <cell r="K32">
            <v>23549.200916519392</v>
          </cell>
          <cell r="L32">
            <v>22929.036132561134</v>
          </cell>
          <cell r="M32">
            <v>23719.358775881661</v>
          </cell>
          <cell r="N32">
            <v>23437.728977486884</v>
          </cell>
          <cell r="O32">
            <v>282997.74972905061</v>
          </cell>
          <cell r="P32">
            <v>0.10007653535421793</v>
          </cell>
          <cell r="R32">
            <v>19642.43</v>
          </cell>
          <cell r="S32">
            <v>49991.85</v>
          </cell>
          <cell r="T32">
            <v>85833.37</v>
          </cell>
          <cell r="U32">
            <v>109465.38968488072</v>
          </cell>
          <cell r="V32">
            <v>133180.1449720136</v>
          </cell>
          <cell r="W32">
            <v>154733.14372950292</v>
          </cell>
          <cell r="X32">
            <v>166299.52560314481</v>
          </cell>
          <cell r="Y32">
            <v>189362.42492660152</v>
          </cell>
          <cell r="Z32">
            <v>212911.62584312091</v>
          </cell>
          <cell r="AA32">
            <v>235840.66197568204</v>
          </cell>
          <cell r="AB32">
            <v>259560.02075156372</v>
          </cell>
          <cell r="AC32">
            <v>282997.74972905061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398.48</v>
          </cell>
          <cell r="D34">
            <v>235.22</v>
          </cell>
          <cell r="E34">
            <v>144.83000000000001</v>
          </cell>
          <cell r="F34">
            <v>500</v>
          </cell>
          <cell r="G34">
            <v>500</v>
          </cell>
          <cell r="H34">
            <v>500</v>
          </cell>
          <cell r="I34">
            <v>500</v>
          </cell>
          <cell r="J34">
            <v>500</v>
          </cell>
          <cell r="K34">
            <v>500</v>
          </cell>
          <cell r="L34">
            <v>500</v>
          </cell>
          <cell r="M34">
            <v>500</v>
          </cell>
          <cell r="N34">
            <v>500</v>
          </cell>
          <cell r="O34">
            <v>5278.5300000000007</v>
          </cell>
          <cell r="P34">
            <v>1.8666473308323723E-3</v>
          </cell>
          <cell r="R34">
            <v>398.48</v>
          </cell>
          <cell r="S34">
            <v>633.70000000000005</v>
          </cell>
          <cell r="T34">
            <v>778.53000000000009</v>
          </cell>
          <cell r="U34">
            <v>1278.5300000000002</v>
          </cell>
          <cell r="V34">
            <v>1778.5300000000002</v>
          </cell>
          <cell r="W34">
            <v>2278.5300000000002</v>
          </cell>
          <cell r="X34">
            <v>2778.53</v>
          </cell>
          <cell r="Y34">
            <v>3278.53</v>
          </cell>
          <cell r="Z34">
            <v>3778.53</v>
          </cell>
          <cell r="AA34">
            <v>4278.5300000000007</v>
          </cell>
          <cell r="AB34">
            <v>4778.5300000000007</v>
          </cell>
          <cell r="AC34">
            <v>5278.5300000000007</v>
          </cell>
        </row>
        <row r="35">
          <cell r="A35" t="str">
            <v>Sales Doubtful Debts</v>
          </cell>
          <cell r="B35" t="str">
            <v>Doubtful Debts</v>
          </cell>
          <cell r="C35">
            <v>-48.82</v>
          </cell>
          <cell r="D35">
            <v>0</v>
          </cell>
          <cell r="E35">
            <v>0</v>
          </cell>
          <cell r="F35">
            <v>416.66666666666669</v>
          </cell>
          <cell r="G35">
            <v>416.66666666666669</v>
          </cell>
          <cell r="H35">
            <v>416.66666666666669</v>
          </cell>
          <cell r="I35">
            <v>416.66666666666669</v>
          </cell>
          <cell r="J35">
            <v>416.66666666666669</v>
          </cell>
          <cell r="K35">
            <v>416.66666666666669</v>
          </cell>
          <cell r="L35">
            <v>416.66666666666669</v>
          </cell>
          <cell r="M35">
            <v>416.66666666666669</v>
          </cell>
          <cell r="N35">
            <v>416.66666666666669</v>
          </cell>
          <cell r="O35">
            <v>3701.18</v>
          </cell>
          <cell r="P35">
            <v>1.3088488211547833E-3</v>
          </cell>
          <cell r="R35">
            <v>-48.82</v>
          </cell>
          <cell r="S35">
            <v>-48.82</v>
          </cell>
          <cell r="T35">
            <v>-48.82</v>
          </cell>
          <cell r="U35">
            <v>367.84666666666669</v>
          </cell>
          <cell r="V35">
            <v>784.51333333333332</v>
          </cell>
          <cell r="W35">
            <v>1201.18</v>
          </cell>
          <cell r="X35">
            <v>1617.8466666666668</v>
          </cell>
          <cell r="Y35">
            <v>2034.5133333333335</v>
          </cell>
          <cell r="Z35">
            <v>2451.1800000000003</v>
          </cell>
          <cell r="AA35">
            <v>2867.8466666666668</v>
          </cell>
          <cell r="AB35">
            <v>3284.5133333333333</v>
          </cell>
          <cell r="AC35">
            <v>3701.18</v>
          </cell>
        </row>
        <row r="36">
          <cell r="A36" t="str">
            <v>Sales Motor</v>
          </cell>
          <cell r="B36" t="str">
            <v>Motor Vehicle Expenses</v>
          </cell>
          <cell r="C36">
            <v>6700.65</v>
          </cell>
          <cell r="D36">
            <v>3891.96</v>
          </cell>
          <cell r="E36">
            <v>3191.7000000000003</v>
          </cell>
          <cell r="F36">
            <v>4614.9852816372413</v>
          </cell>
          <cell r="G36">
            <v>4856.1688508335747</v>
          </cell>
          <cell r="H36">
            <v>5030.2397262835775</v>
          </cell>
          <cell r="I36">
            <v>1821.4657529916317</v>
          </cell>
          <cell r="J36">
            <v>2955.935533595245</v>
          </cell>
          <cell r="K36">
            <v>4373.559273895713</v>
          </cell>
          <cell r="L36">
            <v>2565.7093034675686</v>
          </cell>
          <cell r="M36">
            <v>4869.5885373646624</v>
          </cell>
          <cell r="N36">
            <v>4048.6060567890636</v>
          </cell>
          <cell r="O36">
            <v>48920.568316858276</v>
          </cell>
          <cell r="P36">
            <v>1.7299787681696648E-2</v>
          </cell>
          <cell r="R36">
            <v>6700.65</v>
          </cell>
          <cell r="S36">
            <v>10592.61</v>
          </cell>
          <cell r="T36">
            <v>13784.310000000001</v>
          </cell>
          <cell r="U36">
            <v>18399.295281637242</v>
          </cell>
          <cell r="V36">
            <v>23255.464132470817</v>
          </cell>
          <cell r="W36">
            <v>28285.703858754394</v>
          </cell>
          <cell r="X36">
            <v>30107.169611746027</v>
          </cell>
          <cell r="Y36">
            <v>33063.105145341273</v>
          </cell>
          <cell r="Z36">
            <v>37436.664419236986</v>
          </cell>
          <cell r="AA36">
            <v>40002.373722704557</v>
          </cell>
          <cell r="AB36">
            <v>44871.962260069216</v>
          </cell>
          <cell r="AC36">
            <v>48920.568316858276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486.74</v>
          </cell>
          <cell r="D38">
            <v>703.81</v>
          </cell>
          <cell r="E38">
            <v>700.49</v>
          </cell>
          <cell r="F38">
            <v>734.04983853115107</v>
          </cell>
          <cell r="G38">
            <v>776.89971123100725</v>
          </cell>
          <cell r="H38">
            <v>807.82600889978949</v>
          </cell>
          <cell r="I38">
            <v>237.73926237583984</v>
          </cell>
          <cell r="J38">
            <v>439.29480715313156</v>
          </cell>
          <cell r="K38">
            <v>691.15689299331609</v>
          </cell>
          <cell r="L38">
            <v>369.96527388171694</v>
          </cell>
          <cell r="M38">
            <v>779.28391949795173</v>
          </cell>
          <cell r="N38">
            <v>633.42408792360698</v>
          </cell>
          <cell r="O38">
            <v>7360.6798024875106</v>
          </cell>
          <cell r="P38">
            <v>2.602958268007393E-3</v>
          </cell>
          <cell r="R38">
            <v>486.74</v>
          </cell>
          <cell r="S38">
            <v>1190.55</v>
          </cell>
          <cell r="T38">
            <v>1891.04</v>
          </cell>
          <cell r="U38">
            <v>2625.0898385311511</v>
          </cell>
          <cell r="V38">
            <v>3401.9895497621583</v>
          </cell>
          <cell r="W38">
            <v>4209.8155586619478</v>
          </cell>
          <cell r="X38">
            <v>4447.5548210377874</v>
          </cell>
          <cell r="Y38">
            <v>4886.8496281909192</v>
          </cell>
          <cell r="Z38">
            <v>5578.0065211842357</v>
          </cell>
          <cell r="AA38">
            <v>5947.9717950659524</v>
          </cell>
          <cell r="AB38">
            <v>6727.2557145639039</v>
          </cell>
          <cell r="AC38">
            <v>7360.6798024875106</v>
          </cell>
        </row>
        <row r="39">
          <cell r="A39" t="str">
            <v>Sales Freight</v>
          </cell>
          <cell r="B39" t="str">
            <v>Freight - Outwards</v>
          </cell>
          <cell r="C39">
            <v>14020.15</v>
          </cell>
          <cell r="D39">
            <v>10216.52</v>
          </cell>
          <cell r="E39">
            <v>16682.3</v>
          </cell>
          <cell r="F39">
            <v>11631.019691526086</v>
          </cell>
          <cell r="G39">
            <v>12309.975924455308</v>
          </cell>
          <cell r="H39">
            <v>12800.003111017162</v>
          </cell>
          <cell r="I39">
            <v>3766.9786123451818</v>
          </cell>
          <cell r="J39">
            <v>6960.6262193413686</v>
          </cell>
          <cell r="K39">
            <v>10951.380969479093</v>
          </cell>
          <cell r="L39">
            <v>5862.0997646558035</v>
          </cell>
          <cell r="M39">
            <v>12347.753704445044</v>
          </cell>
          <cell r="N39">
            <v>10036.60467314955</v>
          </cell>
          <cell r="O39">
            <v>127585.4126704146</v>
          </cell>
          <cell r="P39">
            <v>4.51180480198798E-2</v>
          </cell>
          <cell r="R39">
            <v>14020.15</v>
          </cell>
          <cell r="S39">
            <v>24236.67</v>
          </cell>
          <cell r="T39">
            <v>40918.97</v>
          </cell>
          <cell r="U39">
            <v>52549.989691526091</v>
          </cell>
          <cell r="V39">
            <v>64859.965615981397</v>
          </cell>
          <cell r="W39">
            <v>77659.968726998559</v>
          </cell>
          <cell r="X39">
            <v>81426.947339343737</v>
          </cell>
          <cell r="Y39">
            <v>88387.573558685108</v>
          </cell>
          <cell r="Z39">
            <v>99338.954528164206</v>
          </cell>
          <cell r="AA39">
            <v>105201.05429282002</v>
          </cell>
          <cell r="AB39">
            <v>117548.80799726506</v>
          </cell>
          <cell r="AC39">
            <v>127585.4126704146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22.916666666666668</v>
          </cell>
          <cell r="G40">
            <v>22.916666666666668</v>
          </cell>
          <cell r="H40">
            <v>22.916666666666668</v>
          </cell>
          <cell r="I40">
            <v>22.916666666666668</v>
          </cell>
          <cell r="J40">
            <v>22.916666666666668</v>
          </cell>
          <cell r="K40">
            <v>22.916666666666668</v>
          </cell>
          <cell r="L40">
            <v>22.916666666666668</v>
          </cell>
          <cell r="M40">
            <v>22.916666666666668</v>
          </cell>
          <cell r="N40">
            <v>22.916666666666668</v>
          </cell>
          <cell r="O40">
            <v>206.24999999999997</v>
          </cell>
          <cell r="P40">
            <v>7.2936217466638766E-5</v>
          </cell>
          <cell r="R40">
            <v>0</v>
          </cell>
          <cell r="S40">
            <v>0</v>
          </cell>
          <cell r="T40">
            <v>0</v>
          </cell>
          <cell r="U40">
            <v>22.916666666666668</v>
          </cell>
          <cell r="V40">
            <v>45.833333333333336</v>
          </cell>
          <cell r="W40">
            <v>68.75</v>
          </cell>
          <cell r="X40">
            <v>91.666666666666671</v>
          </cell>
          <cell r="Y40">
            <v>114.58333333333334</v>
          </cell>
          <cell r="Z40">
            <v>137.5</v>
          </cell>
          <cell r="AA40">
            <v>160.41666666666666</v>
          </cell>
          <cell r="AB40">
            <v>183.33333333333331</v>
          </cell>
          <cell r="AC40">
            <v>206.24999999999997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28.06</v>
          </cell>
          <cell r="D42">
            <v>47.98</v>
          </cell>
          <cell r="E42">
            <v>1298.82</v>
          </cell>
          <cell r="F42">
            <v>833.33333333333337</v>
          </cell>
          <cell r="G42">
            <v>833.33333333333337</v>
          </cell>
          <cell r="H42">
            <v>833.33333333333337</v>
          </cell>
          <cell r="I42">
            <v>833.33333333333337</v>
          </cell>
          <cell r="J42">
            <v>833.33333333333337</v>
          </cell>
          <cell r="K42">
            <v>833.33333333333337</v>
          </cell>
          <cell r="L42">
            <v>833.33333333333337</v>
          </cell>
          <cell r="M42">
            <v>833.33333333333337</v>
          </cell>
          <cell r="N42">
            <v>833.33333333333337</v>
          </cell>
          <cell r="O42">
            <v>8874.8599999999988</v>
          </cell>
          <cell r="P42">
            <v>3.1384180312532058E-3</v>
          </cell>
          <cell r="R42">
            <v>28.06</v>
          </cell>
          <cell r="S42">
            <v>76.039999999999992</v>
          </cell>
          <cell r="T42">
            <v>1374.86</v>
          </cell>
          <cell r="U42">
            <v>2208.1933333333332</v>
          </cell>
          <cell r="V42">
            <v>3041.5266666666666</v>
          </cell>
          <cell r="W42">
            <v>3874.86</v>
          </cell>
          <cell r="X42">
            <v>4708.1933333333336</v>
          </cell>
          <cell r="Y42">
            <v>5541.5266666666666</v>
          </cell>
          <cell r="Z42">
            <v>6374.86</v>
          </cell>
          <cell r="AA42">
            <v>7208.1933333333327</v>
          </cell>
          <cell r="AB42">
            <v>8041.5266666666657</v>
          </cell>
          <cell r="AC42">
            <v>8874.8599999999988</v>
          </cell>
        </row>
        <row r="43">
          <cell r="B43" t="str">
            <v>Total Selling Expenses</v>
          </cell>
          <cell r="C43">
            <v>45945.649999999994</v>
          </cell>
          <cell r="D43">
            <v>49778.249999999993</v>
          </cell>
          <cell r="E43">
            <v>62192.999999999993</v>
          </cell>
          <cell r="F43">
            <v>46357.2133854641</v>
          </cell>
          <cell r="G43">
            <v>51375.160884763893</v>
          </cell>
          <cell r="H43">
            <v>49113.98427035653</v>
          </cell>
          <cell r="I43">
            <v>23137.704390243423</v>
          </cell>
          <cell r="J43">
            <v>43136.116994657561</v>
          </cell>
          <cell r="K43">
            <v>49282.659163998622</v>
          </cell>
          <cell r="L43">
            <v>41444.17158567733</v>
          </cell>
          <cell r="M43">
            <v>51433.346048300431</v>
          </cell>
          <cell r="N43">
            <v>47873.724906460222</v>
          </cell>
          <cell r="O43">
            <v>561070.98162992205</v>
          </cell>
          <cell r="P43">
            <v>0.19841161275335992</v>
          </cell>
          <cell r="R43">
            <v>45945.649999999994</v>
          </cell>
          <cell r="S43">
            <v>95723.89999999998</v>
          </cell>
          <cell r="T43">
            <v>157916.89999999997</v>
          </cell>
          <cell r="U43">
            <v>204274.11338546406</v>
          </cell>
          <cell r="V43">
            <v>255649.27427022799</v>
          </cell>
          <cell r="W43">
            <v>304763.25854058447</v>
          </cell>
          <cell r="X43">
            <v>327900.96293082798</v>
          </cell>
          <cell r="Y43">
            <v>371037.07992548542</v>
          </cell>
          <cell r="Z43">
            <v>420319.73908948409</v>
          </cell>
          <cell r="AA43">
            <v>461763.91067516158</v>
          </cell>
          <cell r="AB43">
            <v>513197.25672346185</v>
          </cell>
          <cell r="AC43">
            <v>561070.98162992205</v>
          </cell>
        </row>
        <row r="44">
          <cell r="C44">
            <v>0.36962802005431911</v>
          </cell>
          <cell r="D44">
            <v>0.2652420992055245</v>
          </cell>
          <cell r="E44">
            <v>0.33131785588714741</v>
          </cell>
          <cell r="F44">
            <v>0.16005160855494868</v>
          </cell>
          <cell r="G44">
            <v>0.16759324258582822</v>
          </cell>
          <cell r="H44">
            <v>0.15408331164910999</v>
          </cell>
          <cell r="I44">
            <v>0.21499038734208459</v>
          </cell>
          <cell r="J44">
            <v>0.21582996833870152</v>
          </cell>
          <cell r="K44">
            <v>0.16152307873250984</v>
          </cell>
          <cell r="L44">
            <v>0.23849717954400021</v>
          </cell>
          <cell r="M44">
            <v>0.14930274997805076</v>
          </cell>
          <cell r="N44">
            <v>0.16956526299634775</v>
          </cell>
          <cell r="O44">
            <v>0.19841161275335992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28084.12</v>
          </cell>
          <cell r="D46">
            <v>23557.05</v>
          </cell>
          <cell r="E46">
            <v>28208.43</v>
          </cell>
          <cell r="F46">
            <v>25751.598521707034</v>
          </cell>
          <cell r="G46">
            <v>26112.709632818143</v>
          </cell>
          <cell r="H46">
            <v>26134.946150596086</v>
          </cell>
          <cell r="I46">
            <v>26223.892221707851</v>
          </cell>
          <cell r="J46">
            <v>26112.709632818143</v>
          </cell>
          <cell r="K46">
            <v>26112.709632818143</v>
          </cell>
          <cell r="L46">
            <v>26112.709632818143</v>
          </cell>
          <cell r="M46">
            <v>26112.709632818143</v>
          </cell>
          <cell r="N46">
            <v>26112.709632818143</v>
          </cell>
          <cell r="O46">
            <v>314636.29469091981</v>
          </cell>
          <cell r="P46">
            <v>0.11126487860593633</v>
          </cell>
          <cell r="R46">
            <v>28084.12</v>
          </cell>
          <cell r="S46">
            <v>51641.17</v>
          </cell>
          <cell r="T46">
            <v>79849.600000000006</v>
          </cell>
          <cell r="U46">
            <v>105601.19852170703</v>
          </cell>
          <cell r="V46">
            <v>131713.90815452518</v>
          </cell>
          <cell r="W46">
            <v>157848.85430512126</v>
          </cell>
          <cell r="X46">
            <v>184072.74652682911</v>
          </cell>
          <cell r="Y46">
            <v>210185.45615964726</v>
          </cell>
          <cell r="Z46">
            <v>236298.16579246541</v>
          </cell>
          <cell r="AA46">
            <v>262410.87542528356</v>
          </cell>
          <cell r="AB46">
            <v>288523.58505810169</v>
          </cell>
          <cell r="AC46">
            <v>314636.29469091981</v>
          </cell>
        </row>
        <row r="47">
          <cell r="A47" t="str">
            <v>Admin Telephone</v>
          </cell>
          <cell r="B47" t="str">
            <v>Telephone</v>
          </cell>
          <cell r="C47">
            <v>449.73</v>
          </cell>
          <cell r="D47">
            <v>678.73</v>
          </cell>
          <cell r="E47">
            <v>656.74</v>
          </cell>
          <cell r="F47">
            <v>1048.6426264730728</v>
          </cell>
          <cell r="G47">
            <v>1109.8567303300104</v>
          </cell>
          <cell r="H47">
            <v>1154.0371555711276</v>
          </cell>
          <cell r="I47">
            <v>339.62751767977119</v>
          </cell>
          <cell r="J47">
            <v>627.56401021875934</v>
          </cell>
          <cell r="K47">
            <v>987.36698999045154</v>
          </cell>
          <cell r="L47">
            <v>528.52181983102412</v>
          </cell>
          <cell r="M47">
            <v>1113.2627421399311</v>
          </cell>
          <cell r="N47">
            <v>904.89155417658128</v>
          </cell>
          <cell r="O47">
            <v>9598.9711464107295</v>
          </cell>
          <cell r="P47">
            <v>3.3944855611665642E-3</v>
          </cell>
          <cell r="R47">
            <v>449.73</v>
          </cell>
          <cell r="S47">
            <v>1128.46</v>
          </cell>
          <cell r="T47">
            <v>1785.2</v>
          </cell>
          <cell r="U47">
            <v>2833.8426264730729</v>
          </cell>
          <cell r="V47">
            <v>3943.699356803083</v>
          </cell>
          <cell r="W47">
            <v>5097.7365123742111</v>
          </cell>
          <cell r="X47">
            <v>5437.3640300539819</v>
          </cell>
          <cell r="Y47">
            <v>6064.9280402727409</v>
          </cell>
          <cell r="Z47">
            <v>7052.2950302631925</v>
          </cell>
          <cell r="AA47">
            <v>7580.8168500942165</v>
          </cell>
          <cell r="AB47">
            <v>8694.0795922341476</v>
          </cell>
          <cell r="AC47">
            <v>9598.9711464107295</v>
          </cell>
        </row>
        <row r="48">
          <cell r="A48" t="str">
            <v>Admin Other</v>
          </cell>
          <cell r="B48" t="str">
            <v>Other Admin Expenses</v>
          </cell>
          <cell r="C48">
            <v>3921.56</v>
          </cell>
          <cell r="D48">
            <v>5242.96</v>
          </cell>
          <cell r="E48">
            <v>4100.2</v>
          </cell>
          <cell r="F48">
            <v>4072.1853408533439</v>
          </cell>
          <cell r="G48">
            <v>4202.8774525879053</v>
          </cell>
          <cell r="H48">
            <v>4297.2026604776911</v>
          </cell>
          <cell r="I48">
            <v>2558.4380835796446</v>
          </cell>
          <cell r="J48">
            <v>3173.1824951503845</v>
          </cell>
          <cell r="K48">
            <v>3941.3618569629475</v>
          </cell>
          <cell r="L48">
            <v>2961.7274186725699</v>
          </cell>
          <cell r="M48">
            <v>4210.1492878020854</v>
          </cell>
          <cell r="N48">
            <v>3765.2768015003339</v>
          </cell>
          <cell r="O48">
            <v>46447.121397586903</v>
          </cell>
          <cell r="P48">
            <v>1.64251022882607E-2</v>
          </cell>
          <cell r="R48">
            <v>3921.56</v>
          </cell>
          <cell r="S48">
            <v>9164.52</v>
          </cell>
          <cell r="T48">
            <v>13264.720000000001</v>
          </cell>
          <cell r="U48">
            <v>17336.905340853344</v>
          </cell>
          <cell r="V48">
            <v>21539.782793441249</v>
          </cell>
          <cell r="W48">
            <v>25836.98545391894</v>
          </cell>
          <cell r="X48">
            <v>28395.423537498584</v>
          </cell>
          <cell r="Y48">
            <v>31568.606032648968</v>
          </cell>
          <cell r="Z48">
            <v>35509.967889611915</v>
          </cell>
          <cell r="AA48">
            <v>38471.695308284485</v>
          </cell>
          <cell r="AB48">
            <v>42681.844596086572</v>
          </cell>
          <cell r="AC48">
            <v>46447.121397586903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-1582.03</v>
          </cell>
          <cell r="D49">
            <v>0</v>
          </cell>
          <cell r="E49">
            <v>0</v>
          </cell>
          <cell r="F49">
            <v>-367.02491926557553</v>
          </cell>
          <cell r="G49">
            <v>-388.44985561550362</v>
          </cell>
          <cell r="H49">
            <v>-403.91300444989474</v>
          </cell>
          <cell r="I49">
            <v>-118.86963118791992</v>
          </cell>
          <cell r="J49">
            <v>-219.64740357656578</v>
          </cell>
          <cell r="K49">
            <v>-345.57844649665805</v>
          </cell>
          <cell r="L49">
            <v>-184.98263694085847</v>
          </cell>
          <cell r="M49">
            <v>-389.64195974897586</v>
          </cell>
          <cell r="N49">
            <v>-316.71204396180349</v>
          </cell>
          <cell r="O49">
            <v>-4316.849901243756</v>
          </cell>
          <cell r="P49">
            <v>-1.526568257784013E-3</v>
          </cell>
          <cell r="R49">
            <v>-1582.03</v>
          </cell>
          <cell r="S49">
            <v>-1582.03</v>
          </cell>
          <cell r="T49">
            <v>-1582.03</v>
          </cell>
          <cell r="U49">
            <v>-1949.0549192655756</v>
          </cell>
          <cell r="V49">
            <v>-2337.5047748810794</v>
          </cell>
          <cell r="W49">
            <v>-2741.4177793309741</v>
          </cell>
          <cell r="X49">
            <v>-2860.2874105188939</v>
          </cell>
          <cell r="Y49">
            <v>-3079.9348140954598</v>
          </cell>
          <cell r="Z49">
            <v>-3425.5132605921181</v>
          </cell>
          <cell r="AA49">
            <v>-3610.4958975329764</v>
          </cell>
          <cell r="AB49">
            <v>-4000.1378572819522</v>
          </cell>
          <cell r="AC49">
            <v>-4316.849901243756</v>
          </cell>
        </row>
        <row r="50">
          <cell r="B50" t="str">
            <v>Total Administrative expenses</v>
          </cell>
          <cell r="C50">
            <v>30873.38</v>
          </cell>
          <cell r="D50">
            <v>29478.739999999998</v>
          </cell>
          <cell r="E50">
            <v>32965.370000000003</v>
          </cell>
          <cell r="F50">
            <v>30505.401569767873</v>
          </cell>
          <cell r="G50">
            <v>31036.993960120555</v>
          </cell>
          <cell r="H50">
            <v>31182.272962195009</v>
          </cell>
          <cell r="I50">
            <v>29003.088191779345</v>
          </cell>
          <cell r="J50">
            <v>29693.808734610724</v>
          </cell>
          <cell r="K50">
            <v>30695.860033274887</v>
          </cell>
          <cell r="L50">
            <v>29417.97623438088</v>
          </cell>
          <cell r="M50">
            <v>31046.479703011184</v>
          </cell>
          <cell r="N50">
            <v>30466.165944533255</v>
          </cell>
          <cell r="O50">
            <v>366365.53733367368</v>
          </cell>
          <cell r="P50">
            <v>0.12955789819757957</v>
          </cell>
          <cell r="R50">
            <v>30873.38</v>
          </cell>
          <cell r="S50">
            <v>60352.119999999995</v>
          </cell>
          <cell r="T50">
            <v>93317.49</v>
          </cell>
          <cell r="U50">
            <v>123822.89156976786</v>
          </cell>
          <cell r="V50">
            <v>154859.88552988842</v>
          </cell>
          <cell r="W50">
            <v>186042.15849208343</v>
          </cell>
          <cell r="X50">
            <v>215045.24668386279</v>
          </cell>
          <cell r="Y50">
            <v>244739.05541847349</v>
          </cell>
          <cell r="Z50">
            <v>275434.91545174841</v>
          </cell>
          <cell r="AA50">
            <v>304852.89168612933</v>
          </cell>
          <cell r="AB50">
            <v>335899.37138914049</v>
          </cell>
          <cell r="AC50">
            <v>366365.53733367368</v>
          </cell>
        </row>
        <row r="51">
          <cell r="C51">
            <v>0.24837316093655473</v>
          </cell>
          <cell r="D51">
            <v>0.15707669272290337</v>
          </cell>
          <cell r="E51">
            <v>0.17561487155992628</v>
          </cell>
          <cell r="F51">
            <v>0.10532208979556471</v>
          </cell>
          <cell r="G51">
            <v>0.10124718576669184</v>
          </cell>
          <cell r="H51">
            <v>9.7826880757899304E-2</v>
          </cell>
          <cell r="I51">
            <v>0.26949022510187237</v>
          </cell>
          <cell r="J51">
            <v>0.1485718753924983</v>
          </cell>
          <cell r="K51">
            <v>0.10060516013183569</v>
          </cell>
          <cell r="L51">
            <v>0.16929049589730391</v>
          </cell>
          <cell r="M51">
            <v>9.0122948494238145E-2</v>
          </cell>
          <cell r="N51">
            <v>0.10790895112024255</v>
          </cell>
          <cell r="O51">
            <v>0.12955789819757957</v>
          </cell>
        </row>
        <row r="52">
          <cell r="B52" t="str">
            <v>EBITDA</v>
          </cell>
          <cell r="C52">
            <v>-49871.19</v>
          </cell>
          <cell r="D52">
            <v>-19111.089999999989</v>
          </cell>
          <cell r="E52">
            <v>4644.8500000000058</v>
          </cell>
          <cell r="F52">
            <v>75213.771911200121</v>
          </cell>
          <cell r="G52">
            <v>81054.628339979172</v>
          </cell>
          <cell r="H52">
            <v>94950.33428976385</v>
          </cell>
          <cell r="I52">
            <v>-7282.8165356632016</v>
          </cell>
          <cell r="J52">
            <v>12487.656525176502</v>
          </cell>
          <cell r="K52">
            <v>75728.448779419909</v>
          </cell>
          <cell r="L52">
            <v>-2534.6448734745391</v>
          </cell>
          <cell r="M52">
            <v>99569.809178352531</v>
          </cell>
          <cell r="N52">
            <v>62055.318068317756</v>
          </cell>
          <cell r="O52">
            <v>426905.07568307233</v>
          </cell>
          <cell r="P52">
            <v>0.15096650394003611</v>
          </cell>
          <cell r="R52">
            <v>-49871.19</v>
          </cell>
          <cell r="S52">
            <v>-68982.279999999955</v>
          </cell>
          <cell r="T52">
            <v>-64337.42999999992</v>
          </cell>
          <cell r="U52">
            <v>10876.34191120007</v>
          </cell>
          <cell r="V52">
            <v>91930.970251179271</v>
          </cell>
          <cell r="W52">
            <v>186881.30454094312</v>
          </cell>
          <cell r="X52">
            <v>179598.48800527977</v>
          </cell>
          <cell r="Y52">
            <v>192086.14453045669</v>
          </cell>
          <cell r="Z52">
            <v>267814.59330987639</v>
          </cell>
          <cell r="AA52">
            <v>265279.94843640184</v>
          </cell>
          <cell r="AB52">
            <v>364849.75761475426</v>
          </cell>
          <cell r="AC52">
            <v>426905.07568307233</v>
          </cell>
        </row>
        <row r="53">
          <cell r="C53">
            <v>-0.40120858487044503</v>
          </cell>
          <cell r="D53">
            <v>-0.10183294169051153</v>
          </cell>
          <cell r="E53">
            <v>2.4744291848237242E-2</v>
          </cell>
          <cell r="F53">
            <v>0.25968094932227509</v>
          </cell>
          <cell r="G53">
            <v>0.26441197956646956</v>
          </cell>
          <cell r="H53">
            <v>0.29788383424610837</v>
          </cell>
          <cell r="I53">
            <v>-6.7670306506457098E-2</v>
          </cell>
          <cell r="J53">
            <v>6.2481528246671525E-2</v>
          </cell>
          <cell r="K53">
            <v>0.24819870522377527</v>
          </cell>
          <cell r="L53">
            <v>-1.4586023325852834E-2</v>
          </cell>
          <cell r="M53">
            <v>0.28903517790106964</v>
          </cell>
          <cell r="N53">
            <v>0.21979543787611944</v>
          </cell>
          <cell r="O53">
            <v>0.15096650394003611</v>
          </cell>
        </row>
        <row r="54">
          <cell r="A54" t="str">
            <v>Depreciation</v>
          </cell>
          <cell r="B54" t="str">
            <v>Depreciation</v>
          </cell>
          <cell r="C54">
            <v>2831.28</v>
          </cell>
          <cell r="D54">
            <v>2831.28</v>
          </cell>
          <cell r="E54">
            <v>2858.8900000000008</v>
          </cell>
          <cell r="F54">
            <v>3170</v>
          </cell>
          <cell r="G54">
            <v>3170</v>
          </cell>
          <cell r="H54">
            <v>3170</v>
          </cell>
          <cell r="I54">
            <v>3170</v>
          </cell>
          <cell r="J54">
            <v>3170</v>
          </cell>
          <cell r="K54">
            <v>3170</v>
          </cell>
          <cell r="L54">
            <v>3170</v>
          </cell>
          <cell r="M54">
            <v>3170</v>
          </cell>
          <cell r="N54">
            <v>3170</v>
          </cell>
          <cell r="O54">
            <v>37051.449999999997</v>
          </cell>
          <cell r="P54">
            <v>1.3102509646808692E-2</v>
          </cell>
          <cell r="R54">
            <v>2831.28</v>
          </cell>
          <cell r="S54">
            <v>5662.56</v>
          </cell>
          <cell r="T54">
            <v>8521.4500000000007</v>
          </cell>
          <cell r="U54">
            <v>11691.45</v>
          </cell>
          <cell r="V54">
            <v>14861.45</v>
          </cell>
          <cell r="W54">
            <v>18031.45</v>
          </cell>
          <cell r="X54">
            <v>21201.45</v>
          </cell>
          <cell r="Y54">
            <v>24371.45</v>
          </cell>
          <cell r="Z54">
            <v>27541.45</v>
          </cell>
          <cell r="AA54">
            <v>30711.45</v>
          </cell>
          <cell r="AB54">
            <v>33881.449999999997</v>
          </cell>
          <cell r="AC54">
            <v>37051.449999999997</v>
          </cell>
        </row>
        <row r="56">
          <cell r="B56" t="str">
            <v>EBIT</v>
          </cell>
          <cell r="C56">
            <v>-52702.47</v>
          </cell>
          <cell r="D56">
            <v>-21942.369999999988</v>
          </cell>
          <cell r="E56">
            <v>1785.960000000005</v>
          </cell>
          <cell r="F56">
            <v>72043.771911200121</v>
          </cell>
          <cell r="G56">
            <v>77884.628339979172</v>
          </cell>
          <cell r="H56">
            <v>91780.33428976385</v>
          </cell>
          <cell r="I56">
            <v>-10452.816535663202</v>
          </cell>
          <cell r="J56">
            <v>9317.6565251765023</v>
          </cell>
          <cell r="K56">
            <v>72558.448779419909</v>
          </cell>
          <cell r="L56">
            <v>-5704.6448734745391</v>
          </cell>
          <cell r="M56">
            <v>96399.809178352531</v>
          </cell>
          <cell r="N56">
            <v>58885.318068317756</v>
          </cell>
          <cell r="O56">
            <v>389853.62568307231</v>
          </cell>
          <cell r="P56">
            <v>0.1378639942932274</v>
          </cell>
          <cell r="R56">
            <v>-52702.47</v>
          </cell>
          <cell r="S56">
            <v>-74644.839999999953</v>
          </cell>
          <cell r="T56">
            <v>-72858.879999999917</v>
          </cell>
          <cell r="U56">
            <v>-815.10808879993056</v>
          </cell>
          <cell r="V56">
            <v>77069.520251179274</v>
          </cell>
          <cell r="W56">
            <v>168849.85454094311</v>
          </cell>
          <cell r="X56">
            <v>158397.03800527976</v>
          </cell>
          <cell r="Y56">
            <v>167714.69453045668</v>
          </cell>
          <cell r="Z56">
            <v>240273.14330987638</v>
          </cell>
          <cell r="AA56">
            <v>234568.49843640183</v>
          </cell>
          <cell r="AB56">
            <v>330968.30761475425</v>
          </cell>
          <cell r="AC56">
            <v>389853.62568307231</v>
          </cell>
        </row>
        <row r="57">
          <cell r="C57">
            <v>-0.42398594073807105</v>
          </cell>
          <cell r="D57">
            <v>-0.1169193428926152</v>
          </cell>
          <cell r="E57">
            <v>9.5142610567139647E-3</v>
          </cell>
          <cell r="F57">
            <v>0.2487362966551612</v>
          </cell>
          <cell r="G57">
            <v>0.25407097878228257</v>
          </cell>
          <cell r="H57">
            <v>0.2879387217657412</v>
          </cell>
          <cell r="I57">
            <v>-9.7125239302719615E-2</v>
          </cell>
          <cell r="J57">
            <v>4.6620550316775325E-2</v>
          </cell>
          <cell r="K57">
            <v>0.23780908404123774</v>
          </cell>
          <cell r="L57">
            <v>-3.2828300351261129E-2</v>
          </cell>
          <cell r="M57">
            <v>0.27983317659658596</v>
          </cell>
          <cell r="N57">
            <v>0.20856752768637177</v>
          </cell>
          <cell r="O57">
            <v>0.1378639942932274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-52702.47</v>
          </cell>
          <cell r="D60">
            <v>-21942.369999999988</v>
          </cell>
          <cell r="E60">
            <v>1785.960000000005</v>
          </cell>
          <cell r="F60">
            <v>72043.771911200121</v>
          </cell>
          <cell r="G60">
            <v>77884.628339979172</v>
          </cell>
          <cell r="H60">
            <v>91780.33428976385</v>
          </cell>
          <cell r="I60">
            <v>-10452.816535663202</v>
          </cell>
          <cell r="J60">
            <v>9317.6565251765023</v>
          </cell>
          <cell r="K60">
            <v>72558.448779419909</v>
          </cell>
          <cell r="L60">
            <v>-5704.6448734745391</v>
          </cell>
          <cell r="M60">
            <v>96399.809178352531</v>
          </cell>
          <cell r="N60">
            <v>58885.318068317756</v>
          </cell>
          <cell r="O60">
            <v>389853.62568307231</v>
          </cell>
          <cell r="P60">
            <v>0.1378639942932274</v>
          </cell>
          <cell r="R60">
            <v>-52702.47</v>
          </cell>
          <cell r="S60">
            <v>-74644.839999999953</v>
          </cell>
          <cell r="T60">
            <v>-72858.879999999917</v>
          </cell>
          <cell r="U60">
            <v>-815.10808879993056</v>
          </cell>
          <cell r="V60">
            <v>77069.520251179274</v>
          </cell>
          <cell r="W60">
            <v>168849.85454094311</v>
          </cell>
          <cell r="X60">
            <v>158397.03800527976</v>
          </cell>
          <cell r="Y60">
            <v>167714.69453045668</v>
          </cell>
          <cell r="Z60">
            <v>240273.14330987638</v>
          </cell>
          <cell r="AA60">
            <v>234568.49843640183</v>
          </cell>
          <cell r="AB60">
            <v>330968.30761475425</v>
          </cell>
          <cell r="AC60">
            <v>389853.62568307231</v>
          </cell>
        </row>
        <row r="61">
          <cell r="C61">
            <v>-0.42398594073807105</v>
          </cell>
          <cell r="D61">
            <v>-0.1169193428926152</v>
          </cell>
          <cell r="E61">
            <v>9.5142610567139647E-3</v>
          </cell>
          <cell r="F61">
            <v>0.2487362966551612</v>
          </cell>
          <cell r="G61">
            <v>0.25407097878228257</v>
          </cell>
          <cell r="H61">
            <v>0.2879387217657412</v>
          </cell>
          <cell r="I61">
            <v>-9.7125239302719615E-2</v>
          </cell>
          <cell r="J61">
            <v>4.6620550316775325E-2</v>
          </cell>
          <cell r="K61">
            <v>0.23780908404123774</v>
          </cell>
          <cell r="L61">
            <v>-3.2828300351261129E-2</v>
          </cell>
          <cell r="M61">
            <v>0.27983317659658596</v>
          </cell>
          <cell r="N61">
            <v>0.20856752768637177</v>
          </cell>
          <cell r="O61">
            <v>0.1378639942932274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-52702.47</v>
          </cell>
          <cell r="D64">
            <v>-21942.369999999988</v>
          </cell>
          <cell r="E64">
            <v>1785.960000000005</v>
          </cell>
          <cell r="F64">
            <v>72043.771911200121</v>
          </cell>
          <cell r="G64">
            <v>77884.628339979172</v>
          </cell>
          <cell r="H64">
            <v>91780.33428976385</v>
          </cell>
          <cell r="I64">
            <v>-10452.816535663202</v>
          </cell>
          <cell r="J64">
            <v>9317.6565251765023</v>
          </cell>
          <cell r="K64">
            <v>72558.448779419909</v>
          </cell>
          <cell r="L64">
            <v>-5704.6448734745391</v>
          </cell>
          <cell r="M64">
            <v>96399.809178352531</v>
          </cell>
          <cell r="N64">
            <v>58885.318068317756</v>
          </cell>
          <cell r="O64">
            <v>389853.62568307231</v>
          </cell>
          <cell r="P64">
            <v>0.1378639942932274</v>
          </cell>
          <cell r="R64">
            <v>-52702.47</v>
          </cell>
          <cell r="S64">
            <v>-74644.839999999953</v>
          </cell>
          <cell r="T64">
            <v>-72858.879999999917</v>
          </cell>
          <cell r="U64">
            <v>-815.10808879993056</v>
          </cell>
          <cell r="V64">
            <v>77069.520251179274</v>
          </cell>
          <cell r="W64">
            <v>168849.85454094311</v>
          </cell>
          <cell r="X64">
            <v>158397.03800527976</v>
          </cell>
          <cell r="Y64">
            <v>167714.69453045668</v>
          </cell>
          <cell r="Z64">
            <v>240273.14330987638</v>
          </cell>
          <cell r="AA64">
            <v>234568.49843640183</v>
          </cell>
          <cell r="AB64">
            <v>330968.30761475425</v>
          </cell>
          <cell r="AC64">
            <v>389853.62568307231</v>
          </cell>
        </row>
        <row r="65">
          <cell r="C65">
            <v>-0.42398594073807105</v>
          </cell>
          <cell r="D65">
            <v>-0.1169193428926152</v>
          </cell>
          <cell r="E65">
            <v>9.5142610567139647E-3</v>
          </cell>
          <cell r="F65">
            <v>0.2487362966551612</v>
          </cell>
          <cell r="G65">
            <v>0.25407097878228257</v>
          </cell>
          <cell r="H65">
            <v>0.2879387217657412</v>
          </cell>
          <cell r="I65">
            <v>-9.7125239302719615E-2</v>
          </cell>
          <cell r="J65">
            <v>4.6620550316775325E-2</v>
          </cell>
          <cell r="K65">
            <v>0.23780908404123774</v>
          </cell>
          <cell r="L65">
            <v>-3.2828300351261129E-2</v>
          </cell>
          <cell r="M65">
            <v>0.27983317659658596</v>
          </cell>
          <cell r="N65">
            <v>0.20856752768637177</v>
          </cell>
          <cell r="O65">
            <v>0.1378639942932274</v>
          </cell>
        </row>
      </sheetData>
      <sheetData sheetId="96" refreshError="1">
        <row r="10">
          <cell r="A10" t="str">
            <v>Sales</v>
          </cell>
          <cell r="B10" t="str">
            <v>Sales</v>
          </cell>
          <cell r="C10">
            <v>296525.05</v>
          </cell>
          <cell r="D10">
            <v>202900.22000000003</v>
          </cell>
          <cell r="E10">
            <v>184990.86</v>
          </cell>
          <cell r="F10">
            <v>115365.60918399999</v>
          </cell>
          <cell r="G10">
            <v>119119.03141599998</v>
          </cell>
          <cell r="H10">
            <v>139214.042112</v>
          </cell>
          <cell r="I10">
            <v>79890.027999999991</v>
          </cell>
          <cell r="J10">
            <v>113808.27127096185</v>
          </cell>
          <cell r="K10">
            <v>154559.19831704962</v>
          </cell>
          <cell r="L10">
            <v>156156.99898904964</v>
          </cell>
          <cell r="M10">
            <v>155358.10912504961</v>
          </cell>
          <cell r="N10">
            <v>155358.10912504961</v>
          </cell>
          <cell r="O10">
            <v>1873245.5275391599</v>
          </cell>
          <cell r="R10">
            <v>296525.05</v>
          </cell>
          <cell r="S10">
            <v>499425.27</v>
          </cell>
          <cell r="T10">
            <v>684416.13</v>
          </cell>
          <cell r="U10">
            <v>799781.73918399995</v>
          </cell>
          <cell r="V10">
            <v>918900.77059999993</v>
          </cell>
          <cell r="W10">
            <v>1058114.812712</v>
          </cell>
          <cell r="X10">
            <v>1138004.8407119999</v>
          </cell>
          <cell r="Y10">
            <v>1251813.1119829617</v>
          </cell>
          <cell r="Z10">
            <v>1406372.3103000112</v>
          </cell>
          <cell r="AA10">
            <v>1562529.3092890608</v>
          </cell>
          <cell r="AB10">
            <v>1717887.4184141103</v>
          </cell>
          <cell r="AC10">
            <v>1873245.5275391599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123455.38</v>
          </cell>
          <cell r="D11">
            <v>87163.63</v>
          </cell>
          <cell r="E11">
            <v>62246.29</v>
          </cell>
          <cell r="F11">
            <v>38779.200000000004</v>
          </cell>
          <cell r="G11">
            <v>43758</v>
          </cell>
          <cell r="H11">
            <v>51606</v>
          </cell>
          <cell r="I11">
            <v>29485</v>
          </cell>
          <cell r="J11">
            <v>42085.431343989236</v>
          </cell>
          <cell r="K11">
            <v>56976.681343989236</v>
          </cell>
          <cell r="L11">
            <v>57573.381343989226</v>
          </cell>
          <cell r="M11">
            <v>56925.031343989234</v>
          </cell>
          <cell r="N11">
            <v>57261.731343989231</v>
          </cell>
          <cell r="O11">
            <v>707315.75671994605</v>
          </cell>
          <cell r="P11">
            <v>0.37758838674454526</v>
          </cell>
          <cell r="R11">
            <v>123455.38</v>
          </cell>
          <cell r="S11">
            <v>210619.01</v>
          </cell>
          <cell r="T11">
            <v>272865.3</v>
          </cell>
          <cell r="U11">
            <v>311644.5</v>
          </cell>
          <cell r="V11">
            <v>355402.5</v>
          </cell>
          <cell r="W11">
            <v>407008.5</v>
          </cell>
          <cell r="X11">
            <v>436493.5</v>
          </cell>
          <cell r="Y11">
            <v>478578.93134398921</v>
          </cell>
          <cell r="Z11">
            <v>535555.61268797843</v>
          </cell>
          <cell r="AA11">
            <v>593128.9940319676</v>
          </cell>
          <cell r="AB11">
            <v>650054.02537595679</v>
          </cell>
          <cell r="AC11">
            <v>707315.75671994605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173069.66999999998</v>
          </cell>
          <cell r="D13">
            <v>115736.59000000003</v>
          </cell>
          <cell r="E13">
            <v>122744.56999999998</v>
          </cell>
          <cell r="F13">
            <v>76586.409183999989</v>
          </cell>
          <cell r="G13">
            <v>75361.031415999983</v>
          </cell>
          <cell r="H13">
            <v>87608.042111999996</v>
          </cell>
          <cell r="I13">
            <v>50405.027999999991</v>
          </cell>
          <cell r="J13">
            <v>71722.839926972607</v>
          </cell>
          <cell r="K13">
            <v>97582.516973060381</v>
          </cell>
          <cell r="L13">
            <v>98583.617645060411</v>
          </cell>
          <cell r="M13">
            <v>98433.077781060376</v>
          </cell>
          <cell r="N13">
            <v>98096.377781060379</v>
          </cell>
          <cell r="O13">
            <v>1165929.7708192137</v>
          </cell>
          <cell r="P13">
            <v>0.62241161325545469</v>
          </cell>
          <cell r="R13">
            <v>173069.66999999998</v>
          </cell>
          <cell r="S13">
            <v>288806.26</v>
          </cell>
          <cell r="T13">
            <v>411550.83</v>
          </cell>
          <cell r="U13">
            <v>488137.23918399995</v>
          </cell>
          <cell r="V13">
            <v>563498.27059999993</v>
          </cell>
          <cell r="W13">
            <v>651106.31271199998</v>
          </cell>
          <cell r="X13">
            <v>701511.34071199992</v>
          </cell>
          <cell r="Y13">
            <v>773234.18063897244</v>
          </cell>
          <cell r="Z13">
            <v>870816.69761203276</v>
          </cell>
          <cell r="AA13">
            <v>969400.31525709317</v>
          </cell>
          <cell r="AB13">
            <v>1067833.3930381536</v>
          </cell>
          <cell r="AC13">
            <v>1165929.7708192137</v>
          </cell>
        </row>
        <row r="14">
          <cell r="C14">
            <v>0.58365952556116252</v>
          </cell>
          <cell r="D14">
            <v>0.57041135785855734</v>
          </cell>
          <cell r="E14">
            <v>0.66351694348574841</v>
          </cell>
          <cell r="F14">
            <v>0.66385823059149351</v>
          </cell>
          <cell r="G14">
            <v>0.63265315810717337</v>
          </cell>
          <cell r="H14">
            <v>0.62930463610501219</v>
          </cell>
          <cell r="I14">
            <v>0.63093015814188969</v>
          </cell>
          <cell r="J14">
            <v>0.63020762134423769</v>
          </cell>
          <cell r="K14">
            <v>0.63136013925802004</v>
          </cell>
          <cell r="L14">
            <v>0.63131091326859767</v>
          </cell>
          <cell r="M14">
            <v>0.63358828409677936</v>
          </cell>
          <cell r="N14">
            <v>0.63142103320851717</v>
          </cell>
          <cell r="O14">
            <v>0.62241161325545469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67147.73</v>
          </cell>
          <cell r="D16">
            <v>40488.35</v>
          </cell>
          <cell r="E16">
            <v>17799.37</v>
          </cell>
          <cell r="F16">
            <v>19078.397600278084</v>
          </cell>
          <cell r="G16">
            <v>19078.397600278084</v>
          </cell>
          <cell r="H16">
            <v>17911.115975060689</v>
          </cell>
          <cell r="I16">
            <v>12366.528255278081</v>
          </cell>
          <cell r="J16">
            <v>19078.397600278084</v>
          </cell>
          <cell r="K16">
            <v>19078.397600278084</v>
          </cell>
          <cell r="L16">
            <v>19078.397600278084</v>
          </cell>
          <cell r="M16">
            <v>19078.397600278084</v>
          </cell>
          <cell r="N16">
            <v>19078.397600278084</v>
          </cell>
          <cell r="O16">
            <v>289261.87743228534</v>
          </cell>
          <cell r="P16">
            <v>0.15441749262430221</v>
          </cell>
          <cell r="R16">
            <v>67147.73</v>
          </cell>
          <cell r="S16">
            <v>107636.07999999999</v>
          </cell>
          <cell r="T16">
            <v>125435.44999999998</v>
          </cell>
          <cell r="U16">
            <v>144513.84760027807</v>
          </cell>
          <cell r="V16">
            <v>163592.24520055615</v>
          </cell>
          <cell r="W16">
            <v>181503.36117561685</v>
          </cell>
          <cell r="X16">
            <v>193869.88943089492</v>
          </cell>
          <cell r="Y16">
            <v>212948.28703117301</v>
          </cell>
          <cell r="Z16">
            <v>232026.68463145109</v>
          </cell>
          <cell r="AA16">
            <v>251105.08223172917</v>
          </cell>
          <cell r="AB16">
            <v>270183.47983200726</v>
          </cell>
          <cell r="AC16">
            <v>289261.87743228534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8500</v>
          </cell>
          <cell r="D19">
            <v>8500</v>
          </cell>
          <cell r="E19">
            <v>5416.666666666667</v>
          </cell>
          <cell r="F19">
            <v>8500</v>
          </cell>
          <cell r="G19">
            <v>8500</v>
          </cell>
          <cell r="H19">
            <v>8500</v>
          </cell>
          <cell r="I19">
            <v>8500</v>
          </cell>
          <cell r="J19">
            <v>8500</v>
          </cell>
          <cell r="K19">
            <v>8500</v>
          </cell>
          <cell r="L19">
            <v>8500</v>
          </cell>
          <cell r="M19">
            <v>8500</v>
          </cell>
          <cell r="N19">
            <v>8500</v>
          </cell>
          <cell r="O19">
            <v>98916.666666666672</v>
          </cell>
          <cell r="P19">
            <v>5.2804966146969133E-2</v>
          </cell>
          <cell r="R19">
            <v>8500</v>
          </cell>
          <cell r="S19">
            <v>17000</v>
          </cell>
          <cell r="T19">
            <v>22416.666666666668</v>
          </cell>
          <cell r="U19">
            <v>30916.666666666668</v>
          </cell>
          <cell r="V19">
            <v>39416.666666666672</v>
          </cell>
          <cell r="W19">
            <v>47916.666666666672</v>
          </cell>
          <cell r="X19">
            <v>56416.666666666672</v>
          </cell>
          <cell r="Y19">
            <v>64916.666666666672</v>
          </cell>
          <cell r="Z19">
            <v>73416.666666666672</v>
          </cell>
          <cell r="AA19">
            <v>81916.666666666672</v>
          </cell>
          <cell r="AB19">
            <v>90416.666666666672</v>
          </cell>
          <cell r="AC19">
            <v>98916.666666666672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379.85</v>
          </cell>
          <cell r="D20">
            <v>244.12</v>
          </cell>
          <cell r="E20">
            <v>514.87</v>
          </cell>
          <cell r="F20">
            <v>335</v>
          </cell>
          <cell r="G20">
            <v>335</v>
          </cell>
          <cell r="H20">
            <v>335</v>
          </cell>
          <cell r="I20">
            <v>335</v>
          </cell>
          <cell r="J20">
            <v>335</v>
          </cell>
          <cell r="K20">
            <v>335</v>
          </cell>
          <cell r="L20">
            <v>335</v>
          </cell>
          <cell r="M20">
            <v>335</v>
          </cell>
          <cell r="N20">
            <v>335</v>
          </cell>
          <cell r="O20">
            <v>4153.84</v>
          </cell>
          <cell r="P20">
            <v>2.217456248491251E-3</v>
          </cell>
          <cell r="R20">
            <v>379.85</v>
          </cell>
          <cell r="S20">
            <v>623.97</v>
          </cell>
          <cell r="T20">
            <v>1138.8400000000001</v>
          </cell>
          <cell r="U20">
            <v>1473.8400000000001</v>
          </cell>
          <cell r="V20">
            <v>1808.8400000000001</v>
          </cell>
          <cell r="W20">
            <v>2143.84</v>
          </cell>
          <cell r="X20">
            <v>2478.84</v>
          </cell>
          <cell r="Y20">
            <v>2813.84</v>
          </cell>
          <cell r="Z20">
            <v>3148.84</v>
          </cell>
          <cell r="AA20">
            <v>3483.84</v>
          </cell>
          <cell r="AB20">
            <v>3818.84</v>
          </cell>
          <cell r="AC20">
            <v>4153.84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552.63</v>
          </cell>
          <cell r="D22">
            <v>913.08999999999992</v>
          </cell>
          <cell r="E22">
            <v>732.86</v>
          </cell>
          <cell r="F22">
            <v>85</v>
          </cell>
          <cell r="G22">
            <v>85</v>
          </cell>
          <cell r="H22">
            <v>85</v>
          </cell>
          <cell r="I22">
            <v>85</v>
          </cell>
          <cell r="J22">
            <v>85</v>
          </cell>
          <cell r="K22">
            <v>85</v>
          </cell>
          <cell r="L22">
            <v>85</v>
          </cell>
          <cell r="M22">
            <v>85</v>
          </cell>
          <cell r="N22">
            <v>85</v>
          </cell>
          <cell r="O22">
            <v>2963.58</v>
          </cell>
          <cell r="P22">
            <v>1.5820563596343868E-3</v>
          </cell>
          <cell r="R22">
            <v>552.63</v>
          </cell>
          <cell r="S22">
            <v>1465.7199999999998</v>
          </cell>
          <cell r="T22">
            <v>2198.58</v>
          </cell>
          <cell r="U22">
            <v>2283.58</v>
          </cell>
          <cell r="V22">
            <v>2368.58</v>
          </cell>
          <cell r="W22">
            <v>2453.58</v>
          </cell>
          <cell r="X22">
            <v>2538.58</v>
          </cell>
          <cell r="Y22">
            <v>2623.58</v>
          </cell>
          <cell r="Z22">
            <v>2708.58</v>
          </cell>
          <cell r="AA22">
            <v>2793.58</v>
          </cell>
          <cell r="AB22">
            <v>2878.58</v>
          </cell>
          <cell r="AC22">
            <v>2963.58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1615.8</v>
          </cell>
          <cell r="G23">
            <v>1823.25</v>
          </cell>
          <cell r="H23">
            <v>2150.25</v>
          </cell>
          <cell r="I23">
            <v>1243.125</v>
          </cell>
          <cell r="J23">
            <v>1690.6499999999999</v>
          </cell>
          <cell r="K23">
            <v>2312.2125000000001</v>
          </cell>
          <cell r="L23">
            <v>2337.0749999999998</v>
          </cell>
          <cell r="M23">
            <v>2324.6437499999997</v>
          </cell>
          <cell r="N23">
            <v>2324.6437499999997</v>
          </cell>
          <cell r="O23">
            <v>17821.649999999998</v>
          </cell>
          <cell r="P23">
            <v>9.5137822234183551E-3</v>
          </cell>
          <cell r="R23">
            <v>0</v>
          </cell>
          <cell r="S23">
            <v>0</v>
          </cell>
          <cell r="T23">
            <v>0</v>
          </cell>
          <cell r="U23">
            <v>1615.8</v>
          </cell>
          <cell r="V23">
            <v>3439.05</v>
          </cell>
          <cell r="W23">
            <v>5589.3</v>
          </cell>
          <cell r="X23">
            <v>6832.4250000000002</v>
          </cell>
          <cell r="Y23">
            <v>8523.0750000000007</v>
          </cell>
          <cell r="Z23">
            <v>10835.2875</v>
          </cell>
          <cell r="AA23">
            <v>13172.362499999999</v>
          </cell>
          <cell r="AB23">
            <v>15497.006249999999</v>
          </cell>
          <cell r="AC23">
            <v>17821.649999999998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2807.84</v>
          </cell>
          <cell r="D24">
            <v>3912.93</v>
          </cell>
          <cell r="E24">
            <v>493.28</v>
          </cell>
          <cell r="F24">
            <v>1710</v>
          </cell>
          <cell r="G24">
            <v>1710</v>
          </cell>
          <cell r="H24">
            <v>1710</v>
          </cell>
          <cell r="I24">
            <v>1476.6666666666665</v>
          </cell>
          <cell r="J24">
            <v>3071.3275643059578</v>
          </cell>
          <cell r="K24">
            <v>2987.6542309726246</v>
          </cell>
          <cell r="L24">
            <v>2987.6542309726246</v>
          </cell>
          <cell r="M24">
            <v>2754.3208976392907</v>
          </cell>
          <cell r="N24">
            <v>2978.7875643059579</v>
          </cell>
          <cell r="O24">
            <v>28600.461154863122</v>
          </cell>
          <cell r="P24">
            <v>1.5267865709219067E-2</v>
          </cell>
          <cell r="R24">
            <v>2807.84</v>
          </cell>
          <cell r="S24">
            <v>6720.77</v>
          </cell>
          <cell r="T24">
            <v>7214.05</v>
          </cell>
          <cell r="U24">
            <v>8924.0499999999993</v>
          </cell>
          <cell r="V24">
            <v>10634.05</v>
          </cell>
          <cell r="W24">
            <v>12344.05</v>
          </cell>
          <cell r="X24">
            <v>13820.716666666665</v>
          </cell>
          <cell r="Y24">
            <v>16892.044230972624</v>
          </cell>
          <cell r="Z24">
            <v>19879.698461945249</v>
          </cell>
          <cell r="AA24">
            <v>22867.352692917873</v>
          </cell>
          <cell r="AB24">
            <v>25621.673590557162</v>
          </cell>
          <cell r="AC24">
            <v>28600.461154863122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1252.74</v>
          </cell>
          <cell r="D25">
            <v>1283.03</v>
          </cell>
          <cell r="E25">
            <v>-6063.22</v>
          </cell>
          <cell r="F25">
            <v>1128</v>
          </cell>
          <cell r="G25">
            <v>1128</v>
          </cell>
          <cell r="H25">
            <v>1128</v>
          </cell>
          <cell r="I25">
            <v>1128</v>
          </cell>
          <cell r="J25">
            <v>1128</v>
          </cell>
          <cell r="K25">
            <v>1128</v>
          </cell>
          <cell r="L25">
            <v>1128</v>
          </cell>
          <cell r="M25">
            <v>1128</v>
          </cell>
          <cell r="N25">
            <v>1128</v>
          </cell>
          <cell r="O25">
            <v>6624.5499999999993</v>
          </cell>
          <cell r="P25">
            <v>3.5364024110082996E-3</v>
          </cell>
          <cell r="R25">
            <v>1252.74</v>
          </cell>
          <cell r="S25">
            <v>2535.77</v>
          </cell>
          <cell r="T25">
            <v>-3527.4500000000003</v>
          </cell>
          <cell r="U25">
            <v>-2399.4500000000003</v>
          </cell>
          <cell r="V25">
            <v>-1271.4500000000003</v>
          </cell>
          <cell r="W25">
            <v>-143.45000000000027</v>
          </cell>
          <cell r="X25">
            <v>984.54999999999973</v>
          </cell>
          <cell r="Y25">
            <v>2112.5499999999997</v>
          </cell>
          <cell r="Z25">
            <v>3240.5499999999997</v>
          </cell>
          <cell r="AA25">
            <v>4368.5499999999993</v>
          </cell>
          <cell r="AB25">
            <v>5496.5499999999993</v>
          </cell>
          <cell r="AC25">
            <v>6624.5499999999993</v>
          </cell>
        </row>
        <row r="26">
          <cell r="B26" t="str">
            <v>Total Manufacturing Costs</v>
          </cell>
          <cell r="C26">
            <v>80640.790000000008</v>
          </cell>
          <cell r="D26">
            <v>55341.52</v>
          </cell>
          <cell r="E26">
            <v>18893.826666666664</v>
          </cell>
          <cell r="F26">
            <v>32452.197600278083</v>
          </cell>
          <cell r="G26">
            <v>32659.647600278084</v>
          </cell>
          <cell r="H26">
            <v>31819.365975060689</v>
          </cell>
          <cell r="I26">
            <v>25134.319921944749</v>
          </cell>
          <cell r="J26">
            <v>33888.375164584038</v>
          </cell>
          <cell r="K26">
            <v>34426.264331250713</v>
          </cell>
          <cell r="L26">
            <v>34451.126831250709</v>
          </cell>
          <cell r="M26">
            <v>34205.362247917372</v>
          </cell>
          <cell r="N26">
            <v>34429.828914584039</v>
          </cell>
          <cell r="O26">
            <v>448342.6252538152</v>
          </cell>
          <cell r="P26">
            <v>0.23934002172304275</v>
          </cell>
          <cell r="R26">
            <v>80640.790000000008</v>
          </cell>
          <cell r="S26">
            <v>135982.30999999997</v>
          </cell>
          <cell r="T26">
            <v>154876.1366666666</v>
          </cell>
          <cell r="U26">
            <v>187328.33426694467</v>
          </cell>
          <cell r="V26">
            <v>219987.98186722276</v>
          </cell>
          <cell r="W26">
            <v>251807.34784228349</v>
          </cell>
          <cell r="X26">
            <v>276941.66776422824</v>
          </cell>
          <cell r="Y26">
            <v>310830.04292881239</v>
          </cell>
          <cell r="Z26">
            <v>345256.30726006301</v>
          </cell>
          <cell r="AA26">
            <v>379707.43409131374</v>
          </cell>
          <cell r="AB26">
            <v>413912.79633923114</v>
          </cell>
          <cell r="AC26">
            <v>448342.6252538152</v>
          </cell>
        </row>
        <row r="27">
          <cell r="C27">
            <v>0.27195270686237139</v>
          </cell>
          <cell r="D27">
            <v>0.27275239031283449</v>
          </cell>
          <cell r="E27">
            <v>0.10213383875650216</v>
          </cell>
          <cell r="F27">
            <v>0.28129871484073837</v>
          </cell>
          <cell r="G27">
            <v>0.27417657121657274</v>
          </cell>
          <cell r="H27">
            <v>0.22856434230579617</v>
          </cell>
          <cell r="I27">
            <v>0.31461147969487196</v>
          </cell>
          <cell r="J27">
            <v>0.29776724297920731</v>
          </cell>
          <cell r="K27">
            <v>0.22273837277954558</v>
          </cell>
          <cell r="L27">
            <v>0.22061852529367937</v>
          </cell>
          <cell r="M27">
            <v>0.22017107726501142</v>
          </cell>
          <cell r="N27">
            <v>0.22161591119051954</v>
          </cell>
          <cell r="O27">
            <v>0.23934002172304275</v>
          </cell>
        </row>
        <row r="28">
          <cell r="B28" t="str">
            <v>Contribution margin</v>
          </cell>
          <cell r="C28">
            <v>92428.879999999976</v>
          </cell>
          <cell r="D28">
            <v>60395.070000000029</v>
          </cell>
          <cell r="E28">
            <v>103850.74333333332</v>
          </cell>
          <cell r="F28">
            <v>44134.211583721903</v>
          </cell>
          <cell r="G28">
            <v>42701.3838157219</v>
          </cell>
          <cell r="H28">
            <v>55788.676136939306</v>
          </cell>
          <cell r="I28">
            <v>25270.708078055242</v>
          </cell>
          <cell r="J28">
            <v>37834.464762388568</v>
          </cell>
          <cell r="K28">
            <v>63156.252641809668</v>
          </cell>
          <cell r="L28">
            <v>64132.490813809702</v>
          </cell>
          <cell r="M28">
            <v>64227.715533143004</v>
          </cell>
          <cell r="N28">
            <v>63666.54886647634</v>
          </cell>
          <cell r="O28">
            <v>717587.1455653985</v>
          </cell>
          <cell r="P28">
            <v>0.38307159153241188</v>
          </cell>
          <cell r="R28">
            <v>92428.879999999976</v>
          </cell>
          <cell r="S28">
            <v>152823.95000000004</v>
          </cell>
          <cell r="T28">
            <v>256674.69333333342</v>
          </cell>
          <cell r="U28">
            <v>300808.90491705528</v>
          </cell>
          <cell r="V28">
            <v>343510.28873277718</v>
          </cell>
          <cell r="W28">
            <v>399298.9648697165</v>
          </cell>
          <cell r="X28">
            <v>424569.67294777167</v>
          </cell>
          <cell r="Y28">
            <v>462404.13771016005</v>
          </cell>
          <cell r="Z28">
            <v>525560.39035196975</v>
          </cell>
          <cell r="AA28">
            <v>589692.88116577943</v>
          </cell>
          <cell r="AB28">
            <v>653920.59669892257</v>
          </cell>
          <cell r="AC28">
            <v>717587.1455653985</v>
          </cell>
        </row>
        <row r="29">
          <cell r="C29">
            <v>0.31170681869879113</v>
          </cell>
          <cell r="D29">
            <v>0.2976589675457228</v>
          </cell>
          <cell r="E29">
            <v>0.56138310472924624</v>
          </cell>
          <cell r="F29">
            <v>0.38255951575075514</v>
          </cell>
          <cell r="G29">
            <v>0.35847658689060058</v>
          </cell>
          <cell r="H29">
            <v>0.400740293799216</v>
          </cell>
          <cell r="I29">
            <v>0.31631867844701778</v>
          </cell>
          <cell r="J29">
            <v>0.33244037836503032</v>
          </cell>
          <cell r="K29">
            <v>0.40862176647847442</v>
          </cell>
          <cell r="L29">
            <v>0.4106923879749183</v>
          </cell>
          <cell r="M29">
            <v>0.41341720683176791</v>
          </cell>
          <cell r="N29">
            <v>0.40980512201799757</v>
          </cell>
          <cell r="O29">
            <v>0.38307159153241188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24756.51</v>
          </cell>
          <cell r="D31">
            <v>27859.07</v>
          </cell>
          <cell r="E31">
            <v>9583.4</v>
          </cell>
          <cell r="F31">
            <v>6416.4870641666676</v>
          </cell>
          <cell r="G31">
            <v>6416.4870641666676</v>
          </cell>
          <cell r="H31">
            <v>5858.5316672826093</v>
          </cell>
          <cell r="I31">
            <v>3208.2435320833338</v>
          </cell>
          <cell r="J31">
            <v>6416.4870641666676</v>
          </cell>
          <cell r="K31">
            <v>6416.4870641666676</v>
          </cell>
          <cell r="L31">
            <v>6416.4870641666676</v>
          </cell>
          <cell r="M31">
            <v>6416.4870641666676</v>
          </cell>
          <cell r="N31">
            <v>6416.4870641666676</v>
          </cell>
          <cell r="O31">
            <v>116181.16464853261</v>
          </cell>
          <cell r="P31">
            <v>6.2021322320281826E-2</v>
          </cell>
          <cell r="R31">
            <v>24756.51</v>
          </cell>
          <cell r="S31">
            <v>52615.58</v>
          </cell>
          <cell r="T31">
            <v>62198.98</v>
          </cell>
          <cell r="U31">
            <v>68615.467064166674</v>
          </cell>
          <cell r="V31">
            <v>75031.954128333338</v>
          </cell>
          <cell r="W31">
            <v>80890.485795615954</v>
          </cell>
          <cell r="X31">
            <v>84098.729327699286</v>
          </cell>
          <cell r="Y31">
            <v>90515.21639186595</v>
          </cell>
          <cell r="Z31">
            <v>96931.703456032614</v>
          </cell>
          <cell r="AA31">
            <v>103348.19052019928</v>
          </cell>
          <cell r="AB31">
            <v>109764.67758436594</v>
          </cell>
          <cell r="AC31">
            <v>116181.16464853261</v>
          </cell>
        </row>
        <row r="32">
          <cell r="A32" t="str">
            <v>Installation Labour</v>
          </cell>
          <cell r="B32" t="str">
            <v>Installation Labour</v>
          </cell>
          <cell r="C32">
            <v>22450.83</v>
          </cell>
          <cell r="D32">
            <v>31901.82</v>
          </cell>
          <cell r="E32">
            <v>15355.95</v>
          </cell>
          <cell r="F32">
            <v>9048.4806887999985</v>
          </cell>
          <cell r="G32">
            <v>10210.202356199999</v>
          </cell>
          <cell r="H32">
            <v>12041.403158399999</v>
          </cell>
          <cell r="I32">
            <v>6961.5020999999997</v>
          </cell>
          <cell r="J32">
            <v>9467.6434271999988</v>
          </cell>
          <cell r="K32">
            <v>12948.3946872</v>
          </cell>
          <cell r="L32">
            <v>13087.624737599997</v>
          </cell>
          <cell r="M32">
            <v>13018.010497799998</v>
          </cell>
          <cell r="N32">
            <v>13018.010497799998</v>
          </cell>
          <cell r="O32">
            <v>169509.87215099999</v>
          </cell>
          <cell r="P32">
            <v>9.048993826969455E-2</v>
          </cell>
          <cell r="R32">
            <v>22450.83</v>
          </cell>
          <cell r="S32">
            <v>54352.65</v>
          </cell>
          <cell r="T32">
            <v>69708.600000000006</v>
          </cell>
          <cell r="U32">
            <v>78757.080688800008</v>
          </cell>
          <cell r="V32">
            <v>88967.283045000004</v>
          </cell>
          <cell r="W32">
            <v>101008.68620340001</v>
          </cell>
          <cell r="X32">
            <v>107970.18830340001</v>
          </cell>
          <cell r="Y32">
            <v>117437.83173060001</v>
          </cell>
          <cell r="Z32">
            <v>130386.2264178</v>
          </cell>
          <cell r="AA32">
            <v>143473.85115540001</v>
          </cell>
          <cell r="AB32">
            <v>156491.8616532</v>
          </cell>
          <cell r="AC32">
            <v>169509.87215099999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11758.68</v>
          </cell>
          <cell r="D34">
            <v>15210.26</v>
          </cell>
          <cell r="E34">
            <v>8559.68</v>
          </cell>
          <cell r="F34">
            <v>8900</v>
          </cell>
          <cell r="G34">
            <v>8900</v>
          </cell>
          <cell r="H34">
            <v>8900</v>
          </cell>
          <cell r="I34">
            <v>8900</v>
          </cell>
          <cell r="J34">
            <v>8900</v>
          </cell>
          <cell r="K34">
            <v>8900</v>
          </cell>
          <cell r="L34">
            <v>8900</v>
          </cell>
          <cell r="M34">
            <v>8900</v>
          </cell>
          <cell r="N34">
            <v>8900</v>
          </cell>
          <cell r="O34">
            <v>115628.62</v>
          </cell>
          <cell r="P34">
            <v>6.1726355835424677E-2</v>
          </cell>
          <cell r="R34">
            <v>11758.68</v>
          </cell>
          <cell r="S34">
            <v>26968.940000000002</v>
          </cell>
          <cell r="T34">
            <v>35528.620000000003</v>
          </cell>
          <cell r="U34">
            <v>44428.62</v>
          </cell>
          <cell r="V34">
            <v>53328.62</v>
          </cell>
          <cell r="W34">
            <v>62228.62</v>
          </cell>
          <cell r="X34">
            <v>71128.62</v>
          </cell>
          <cell r="Y34">
            <v>80028.62</v>
          </cell>
          <cell r="Z34">
            <v>88928.62</v>
          </cell>
          <cell r="AA34">
            <v>97828.62</v>
          </cell>
          <cell r="AB34">
            <v>106728.62</v>
          </cell>
          <cell r="AC34">
            <v>115628.62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8796.69</v>
          </cell>
          <cell r="D36">
            <v>14449.92</v>
          </cell>
          <cell r="E36">
            <v>2740.77</v>
          </cell>
          <cell r="F36">
            <v>1997</v>
          </cell>
          <cell r="G36">
            <v>1997</v>
          </cell>
          <cell r="H36">
            <v>1997</v>
          </cell>
          <cell r="I36">
            <v>1997</v>
          </cell>
          <cell r="J36">
            <v>1997</v>
          </cell>
          <cell r="K36">
            <v>1997</v>
          </cell>
          <cell r="L36">
            <v>1997</v>
          </cell>
          <cell r="M36">
            <v>1997</v>
          </cell>
          <cell r="N36">
            <v>1997</v>
          </cell>
          <cell r="O36">
            <v>43960.380000000005</v>
          </cell>
          <cell r="P36">
            <v>2.346749497261566E-2</v>
          </cell>
          <cell r="R36">
            <v>8796.69</v>
          </cell>
          <cell r="S36">
            <v>23246.61</v>
          </cell>
          <cell r="T36">
            <v>25987.38</v>
          </cell>
          <cell r="U36">
            <v>27984.38</v>
          </cell>
          <cell r="V36">
            <v>29981.38</v>
          </cell>
          <cell r="W36">
            <v>31978.38</v>
          </cell>
          <cell r="X36">
            <v>33975.380000000005</v>
          </cell>
          <cell r="Y36">
            <v>35972.380000000005</v>
          </cell>
          <cell r="Z36">
            <v>37969.380000000005</v>
          </cell>
          <cell r="AA36">
            <v>39966.380000000005</v>
          </cell>
          <cell r="AB36">
            <v>41963.380000000005</v>
          </cell>
          <cell r="AC36">
            <v>43960.380000000005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1022.91</v>
          </cell>
          <cell r="D38">
            <v>1077.05</v>
          </cell>
          <cell r="E38">
            <v>0</v>
          </cell>
          <cell r="F38">
            <v>400</v>
          </cell>
          <cell r="G38">
            <v>400</v>
          </cell>
          <cell r="H38">
            <v>400</v>
          </cell>
          <cell r="I38">
            <v>400</v>
          </cell>
          <cell r="J38">
            <v>400</v>
          </cell>
          <cell r="K38">
            <v>400</v>
          </cell>
          <cell r="L38">
            <v>400</v>
          </cell>
          <cell r="M38">
            <v>400</v>
          </cell>
          <cell r="N38">
            <v>400</v>
          </cell>
          <cell r="O38">
            <v>5699.96</v>
          </cell>
          <cell r="P38">
            <v>3.0428258955930397E-3</v>
          </cell>
          <cell r="R38">
            <v>1022.91</v>
          </cell>
          <cell r="S38">
            <v>2099.96</v>
          </cell>
          <cell r="T38">
            <v>2099.96</v>
          </cell>
          <cell r="U38">
            <v>2499.96</v>
          </cell>
          <cell r="V38">
            <v>2899.96</v>
          </cell>
          <cell r="W38">
            <v>3299.96</v>
          </cell>
          <cell r="X38">
            <v>3699.96</v>
          </cell>
          <cell r="Y38">
            <v>4099.96</v>
          </cell>
          <cell r="Z38">
            <v>4499.96</v>
          </cell>
          <cell r="AA38">
            <v>4899.96</v>
          </cell>
          <cell r="AB38">
            <v>5299.96</v>
          </cell>
          <cell r="AC38">
            <v>5699.96</v>
          </cell>
        </row>
        <row r="39">
          <cell r="A39" t="str">
            <v>Sales Freight</v>
          </cell>
          <cell r="B39" t="str">
            <v>Freight - Outwards</v>
          </cell>
          <cell r="C39">
            <v>536.66</v>
          </cell>
          <cell r="D39">
            <v>300</v>
          </cell>
          <cell r="E39">
            <v>511.01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1347.67</v>
          </cell>
          <cell r="P39">
            <v>7.1943051788326087E-4</v>
          </cell>
          <cell r="R39">
            <v>536.66</v>
          </cell>
          <cell r="S39">
            <v>836.66</v>
          </cell>
          <cell r="T39">
            <v>1347.67</v>
          </cell>
          <cell r="U39">
            <v>1347.67</v>
          </cell>
          <cell r="V39">
            <v>1347.67</v>
          </cell>
          <cell r="W39">
            <v>1347.67</v>
          </cell>
          <cell r="X39">
            <v>1347.67</v>
          </cell>
          <cell r="Y39">
            <v>1347.67</v>
          </cell>
          <cell r="Z39">
            <v>1347.67</v>
          </cell>
          <cell r="AA39">
            <v>1347.67</v>
          </cell>
          <cell r="AB39">
            <v>1347.67</v>
          </cell>
          <cell r="AC39">
            <v>1347.67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0</v>
          </cell>
          <cell r="D42">
            <v>40.130000000000003</v>
          </cell>
          <cell r="E42">
            <v>585.17999999999995</v>
          </cell>
          <cell r="F42">
            <v>200</v>
          </cell>
          <cell r="G42">
            <v>200</v>
          </cell>
          <cell r="H42">
            <v>200</v>
          </cell>
          <cell r="I42">
            <v>200</v>
          </cell>
          <cell r="J42">
            <v>200</v>
          </cell>
          <cell r="K42">
            <v>200</v>
          </cell>
          <cell r="L42">
            <v>200</v>
          </cell>
          <cell r="M42">
            <v>200</v>
          </cell>
          <cell r="N42">
            <v>200</v>
          </cell>
          <cell r="O42">
            <v>2425.31</v>
          </cell>
          <cell r="P42">
            <v>1.2947101510959295E-3</v>
          </cell>
          <cell r="R42">
            <v>0</v>
          </cell>
          <cell r="S42">
            <v>40.130000000000003</v>
          </cell>
          <cell r="T42">
            <v>625.30999999999995</v>
          </cell>
          <cell r="U42">
            <v>825.31</v>
          </cell>
          <cell r="V42">
            <v>1025.31</v>
          </cell>
          <cell r="W42">
            <v>1225.31</v>
          </cell>
          <cell r="X42">
            <v>1425.31</v>
          </cell>
          <cell r="Y42">
            <v>1625.31</v>
          </cell>
          <cell r="Z42">
            <v>1825.31</v>
          </cell>
          <cell r="AA42">
            <v>2025.31</v>
          </cell>
          <cell r="AB42">
            <v>2225.31</v>
          </cell>
          <cell r="AC42">
            <v>2425.31</v>
          </cell>
        </row>
        <row r="43">
          <cell r="B43" t="str">
            <v>Total Selling Expenses</v>
          </cell>
          <cell r="C43">
            <v>69322.28</v>
          </cell>
          <cell r="D43">
            <v>90838.25</v>
          </cell>
          <cell r="E43">
            <v>37335.99</v>
          </cell>
          <cell r="F43">
            <v>26961.967752966666</v>
          </cell>
          <cell r="G43">
            <v>28123.689420366667</v>
          </cell>
          <cell r="H43">
            <v>29396.934825682609</v>
          </cell>
          <cell r="I43">
            <v>21666.745632083333</v>
          </cell>
          <cell r="J43">
            <v>27381.130491366668</v>
          </cell>
          <cell r="K43">
            <v>30861.881751366665</v>
          </cell>
          <cell r="L43">
            <v>31001.111801766667</v>
          </cell>
          <cell r="M43">
            <v>30931.497561966666</v>
          </cell>
          <cell r="N43">
            <v>30931.497561966666</v>
          </cell>
          <cell r="O43">
            <v>454752.9767995326</v>
          </cell>
          <cell r="P43">
            <v>0.24276207796258895</v>
          </cell>
          <cell r="R43">
            <v>69322.28</v>
          </cell>
          <cell r="S43">
            <v>160160.53000000003</v>
          </cell>
          <cell r="T43">
            <v>197496.52000000002</v>
          </cell>
          <cell r="U43">
            <v>224458.4877529667</v>
          </cell>
          <cell r="V43">
            <v>252582.17717333336</v>
          </cell>
          <cell r="W43">
            <v>281979.11199901596</v>
          </cell>
          <cell r="X43">
            <v>303645.85763109929</v>
          </cell>
          <cell r="Y43">
            <v>331026.98812246596</v>
          </cell>
          <cell r="Z43">
            <v>361888.86987383262</v>
          </cell>
          <cell r="AA43">
            <v>392889.98167559929</v>
          </cell>
          <cell r="AB43">
            <v>423821.47923756595</v>
          </cell>
          <cell r="AC43">
            <v>454752.9767995326</v>
          </cell>
        </row>
        <row r="44">
          <cell r="C44">
            <v>0.23378220490983814</v>
          </cell>
          <cell r="D44">
            <v>0.44769912028680886</v>
          </cell>
          <cell r="E44">
            <v>0.20182613346410735</v>
          </cell>
          <cell r="F44">
            <v>0.23370888381444971</v>
          </cell>
          <cell r="G44">
            <v>0.23609736484634572</v>
          </cell>
          <cell r="H44">
            <v>0.21116357502235505</v>
          </cell>
          <cell r="I44">
            <v>0.27120713528956752</v>
          </cell>
          <cell r="J44">
            <v>0.2405899868751715</v>
          </cell>
          <cell r="K44">
            <v>0.1996767716668614</v>
          </cell>
          <cell r="L44">
            <v>0.1985252790618792</v>
          </cell>
          <cell r="M44">
            <v>0.19909805633041999</v>
          </cell>
          <cell r="N44">
            <v>0.19909805633041999</v>
          </cell>
          <cell r="O44">
            <v>0.24276207796258895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60063</v>
          </cell>
          <cell r="D46">
            <v>46165.56</v>
          </cell>
          <cell r="E46">
            <v>21721.51</v>
          </cell>
          <cell r="F46">
            <v>19340.907036833032</v>
          </cell>
          <cell r="G46">
            <v>19340.907036833032</v>
          </cell>
          <cell r="H46">
            <v>18450.810418475543</v>
          </cell>
          <cell r="I46">
            <v>14222.851481277477</v>
          </cell>
          <cell r="J46">
            <v>19340.907036833032</v>
          </cell>
          <cell r="K46">
            <v>19340.907036833032</v>
          </cell>
          <cell r="L46">
            <v>19340.907036833032</v>
          </cell>
          <cell r="M46">
            <v>19340.907036833032</v>
          </cell>
          <cell r="N46">
            <v>19340.907036833032</v>
          </cell>
          <cell r="O46">
            <v>296010.08115758427</v>
          </cell>
          <cell r="P46">
            <v>0.15801990545598471</v>
          </cell>
          <cell r="R46">
            <v>60063</v>
          </cell>
          <cell r="S46">
            <v>106228.56</v>
          </cell>
          <cell r="T46">
            <v>127950.06999999999</v>
          </cell>
          <cell r="U46">
            <v>147290.97703683304</v>
          </cell>
          <cell r="V46">
            <v>166631.88407366606</v>
          </cell>
          <cell r="W46">
            <v>185082.6944921416</v>
          </cell>
          <cell r="X46">
            <v>199305.54597341907</v>
          </cell>
          <cell r="Y46">
            <v>218646.45301025209</v>
          </cell>
          <cell r="Z46">
            <v>237987.36004708512</v>
          </cell>
          <cell r="AA46">
            <v>257328.26708391815</v>
          </cell>
          <cell r="AB46">
            <v>276669.17412075121</v>
          </cell>
          <cell r="AC46">
            <v>296010.08115758427</v>
          </cell>
        </row>
        <row r="47">
          <cell r="A47" t="str">
            <v>Admin Telephone</v>
          </cell>
          <cell r="B47" t="str">
            <v>Telephone</v>
          </cell>
          <cell r="C47">
            <v>1462.27</v>
          </cell>
          <cell r="D47">
            <v>1716.39</v>
          </cell>
          <cell r="E47">
            <v>1352.9</v>
          </cell>
          <cell r="F47">
            <v>642</v>
          </cell>
          <cell r="G47">
            <v>642</v>
          </cell>
          <cell r="H47">
            <v>642</v>
          </cell>
          <cell r="I47">
            <v>642</v>
          </cell>
          <cell r="J47">
            <v>642</v>
          </cell>
          <cell r="K47">
            <v>642</v>
          </cell>
          <cell r="L47">
            <v>642</v>
          </cell>
          <cell r="M47">
            <v>642</v>
          </cell>
          <cell r="N47">
            <v>642</v>
          </cell>
          <cell r="O47">
            <v>10309.56</v>
          </cell>
          <cell r="P47">
            <v>5.5035818041126909E-3</v>
          </cell>
          <cell r="R47">
            <v>1462.27</v>
          </cell>
          <cell r="S47">
            <v>3178.66</v>
          </cell>
          <cell r="T47">
            <v>4531.5599999999995</v>
          </cell>
          <cell r="U47">
            <v>5173.5599999999995</v>
          </cell>
          <cell r="V47">
            <v>5815.5599999999995</v>
          </cell>
          <cell r="W47">
            <v>6457.5599999999995</v>
          </cell>
          <cell r="X47">
            <v>7099.5599999999995</v>
          </cell>
          <cell r="Y47">
            <v>7741.5599999999995</v>
          </cell>
          <cell r="Z47">
            <v>8383.56</v>
          </cell>
          <cell r="AA47">
            <v>9025.56</v>
          </cell>
          <cell r="AB47">
            <v>9667.56</v>
          </cell>
          <cell r="AC47">
            <v>10309.56</v>
          </cell>
        </row>
        <row r="48">
          <cell r="A48" t="str">
            <v>Admin Other</v>
          </cell>
          <cell r="B48" t="str">
            <v>Other Admin Expenses</v>
          </cell>
          <cell r="C48">
            <v>4161.4799999999996</v>
          </cell>
          <cell r="D48">
            <v>3462.1200000000003</v>
          </cell>
          <cell r="E48">
            <v>4096.9400000000005</v>
          </cell>
          <cell r="F48">
            <v>3957.9756463322233</v>
          </cell>
          <cell r="G48">
            <v>3957.9756463322233</v>
          </cell>
          <cell r="H48">
            <v>3957.9756463322233</v>
          </cell>
          <cell r="I48">
            <v>3957.9756463322233</v>
          </cell>
          <cell r="J48">
            <v>3957.9756463322233</v>
          </cell>
          <cell r="K48">
            <v>3957.9756463322233</v>
          </cell>
          <cell r="L48">
            <v>3957.9756463322233</v>
          </cell>
          <cell r="M48">
            <v>3957.9756463322233</v>
          </cell>
          <cell r="N48">
            <v>3957.9756463322233</v>
          </cell>
          <cell r="O48">
            <v>47342.320816990017</v>
          </cell>
          <cell r="P48">
            <v>2.5272886079798919E-2</v>
          </cell>
          <cell r="R48">
            <v>4161.4799999999996</v>
          </cell>
          <cell r="S48">
            <v>7623.6</v>
          </cell>
          <cell r="T48">
            <v>11720.54</v>
          </cell>
          <cell r="U48">
            <v>15678.515646332224</v>
          </cell>
          <cell r="V48">
            <v>19636.491292664447</v>
          </cell>
          <cell r="W48">
            <v>23594.466938996669</v>
          </cell>
          <cell r="X48">
            <v>27552.442585328892</v>
          </cell>
          <cell r="Y48">
            <v>31510.418231661115</v>
          </cell>
          <cell r="Z48">
            <v>35468.393877993338</v>
          </cell>
          <cell r="AA48">
            <v>39426.369524325564</v>
          </cell>
          <cell r="AB48">
            <v>43384.345170657791</v>
          </cell>
          <cell r="AC48">
            <v>47342.320816990017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-1881.82</v>
          </cell>
          <cell r="D49">
            <v>-1013</v>
          </cell>
          <cell r="E49">
            <v>0</v>
          </cell>
          <cell r="F49">
            <v>-700</v>
          </cell>
          <cell r="G49">
            <v>-700</v>
          </cell>
          <cell r="H49">
            <v>-700</v>
          </cell>
          <cell r="I49">
            <v>-700</v>
          </cell>
          <cell r="J49">
            <v>-700</v>
          </cell>
          <cell r="K49">
            <v>-700</v>
          </cell>
          <cell r="L49">
            <v>-700</v>
          </cell>
          <cell r="M49">
            <v>-700</v>
          </cell>
          <cell r="N49">
            <v>-700</v>
          </cell>
          <cell r="O49">
            <v>-9194.82</v>
          </cell>
          <cell r="P49">
            <v>-4.9084969721395928E-3</v>
          </cell>
          <cell r="R49">
            <v>-1881.82</v>
          </cell>
          <cell r="S49">
            <v>-2894.8199999999997</v>
          </cell>
          <cell r="T49">
            <v>-2894.8199999999997</v>
          </cell>
          <cell r="U49">
            <v>-3594.8199999999997</v>
          </cell>
          <cell r="V49">
            <v>-4294.82</v>
          </cell>
          <cell r="W49">
            <v>-4994.82</v>
          </cell>
          <cell r="X49">
            <v>-5694.82</v>
          </cell>
          <cell r="Y49">
            <v>-6394.82</v>
          </cell>
          <cell r="Z49">
            <v>-7094.82</v>
          </cell>
          <cell r="AA49">
            <v>-7794.82</v>
          </cell>
          <cell r="AB49">
            <v>-8494.82</v>
          </cell>
          <cell r="AC49">
            <v>-9194.82</v>
          </cell>
        </row>
        <row r="50">
          <cell r="B50" t="str">
            <v>Total Administrative expenses</v>
          </cell>
          <cell r="C50">
            <v>63804.93</v>
          </cell>
          <cell r="D50">
            <v>50331.07</v>
          </cell>
          <cell r="E50">
            <v>27171.35</v>
          </cell>
          <cell r="F50">
            <v>23240.882683165255</v>
          </cell>
          <cell r="G50">
            <v>23240.882683165255</v>
          </cell>
          <cell r="H50">
            <v>22350.786064807766</v>
          </cell>
          <cell r="I50">
            <v>18122.8271276097</v>
          </cell>
          <cell r="J50">
            <v>23240.882683165255</v>
          </cell>
          <cell r="K50">
            <v>23240.882683165255</v>
          </cell>
          <cell r="L50">
            <v>23240.882683165255</v>
          </cell>
          <cell r="M50">
            <v>23240.882683165255</v>
          </cell>
          <cell r="N50">
            <v>23240.882683165255</v>
          </cell>
          <cell r="O50">
            <v>344467.14197457425</v>
          </cell>
          <cell r="P50">
            <v>0.18388787636775672</v>
          </cell>
          <cell r="R50">
            <v>63804.93</v>
          </cell>
          <cell r="S50">
            <v>114136</v>
          </cell>
          <cell r="T50">
            <v>141307.35</v>
          </cell>
          <cell r="U50">
            <v>164548.23268316526</v>
          </cell>
          <cell r="V50">
            <v>187789.11536633049</v>
          </cell>
          <cell r="W50">
            <v>210139.90143113825</v>
          </cell>
          <cell r="X50">
            <v>228262.72855874794</v>
          </cell>
          <cell r="Y50">
            <v>251503.6112419132</v>
          </cell>
          <cell r="Z50">
            <v>274744.49392507848</v>
          </cell>
          <cell r="AA50">
            <v>297985.37660824374</v>
          </cell>
          <cell r="AB50">
            <v>321226.25929140899</v>
          </cell>
          <cell r="AC50">
            <v>344467.14197457425</v>
          </cell>
        </row>
        <row r="51">
          <cell r="C51">
            <v>0.21517551383938727</v>
          </cell>
          <cell r="D51">
            <v>0.24805823276091071</v>
          </cell>
          <cell r="E51">
            <v>0.14687941879939365</v>
          </cell>
          <cell r="F51">
            <v>0.20145416686612116</v>
          </cell>
          <cell r="G51">
            <v>0.19510637726729832</v>
          </cell>
          <cell r="H51">
            <v>0.16054979602435643</v>
          </cell>
          <cell r="I51">
            <v>0.22684717456363518</v>
          </cell>
          <cell r="J51">
            <v>0.20421084007006757</v>
          </cell>
          <cell r="K51">
            <v>0.15036880972616642</v>
          </cell>
          <cell r="L51">
            <v>0.14883023389041308</v>
          </cell>
          <cell r="M51">
            <v>0.14959555580364581</v>
          </cell>
          <cell r="N51">
            <v>0.14959555580364581</v>
          </cell>
          <cell r="O51">
            <v>0.18388787636775672</v>
          </cell>
        </row>
        <row r="52">
          <cell r="B52" t="str">
            <v>EBITDA</v>
          </cell>
          <cell r="C52">
            <v>-40698.330000000024</v>
          </cell>
          <cell r="D52">
            <v>-80774.249999999971</v>
          </cell>
          <cell r="E52">
            <v>39343.403333333328</v>
          </cell>
          <cell r="F52">
            <v>-6068.6388524100184</v>
          </cell>
          <cell r="G52">
            <v>-8663.1882878100223</v>
          </cell>
          <cell r="H52">
            <v>4040.9552464489316</v>
          </cell>
          <cell r="I52">
            <v>-14518.864681637791</v>
          </cell>
          <cell r="J52">
            <v>-12787.548412143355</v>
          </cell>
          <cell r="K52">
            <v>9053.4882072777473</v>
          </cell>
          <cell r="L52">
            <v>9890.4963288777799</v>
          </cell>
          <cell r="M52">
            <v>10055.335288011083</v>
          </cell>
          <cell r="N52">
            <v>9494.1686213444191</v>
          </cell>
          <cell r="O52">
            <v>-81632.973208708339</v>
          </cell>
          <cell r="P52">
            <v>-4.357836279793377E-2</v>
          </cell>
          <cell r="R52">
            <v>-40698.330000000024</v>
          </cell>
          <cell r="S52">
            <v>-121472.57999999999</v>
          </cell>
          <cell r="T52">
            <v>-82129.176666666608</v>
          </cell>
          <cell r="U52">
            <v>-88197.815519076685</v>
          </cell>
          <cell r="V52">
            <v>-96861.003806886671</v>
          </cell>
          <cell r="W52">
            <v>-92820.048560437717</v>
          </cell>
          <cell r="X52">
            <v>-107338.91324207556</v>
          </cell>
          <cell r="Y52">
            <v>-120126.46165421911</v>
          </cell>
          <cell r="Z52">
            <v>-111072.97344694135</v>
          </cell>
          <cell r="AA52">
            <v>-101182.4771180636</v>
          </cell>
          <cell r="AB52">
            <v>-91127.141830052366</v>
          </cell>
          <cell r="AC52">
            <v>-81632.973208708339</v>
          </cell>
        </row>
        <row r="53">
          <cell r="C53">
            <v>-0.13725090005043428</v>
          </cell>
          <cell r="D53">
            <v>-0.39809838550199678</v>
          </cell>
          <cell r="E53">
            <v>0.21267755246574524</v>
          </cell>
          <cell r="F53">
            <v>-5.2603534929815773E-2</v>
          </cell>
          <cell r="G53">
            <v>-7.2727155223043474E-2</v>
          </cell>
          <cell r="H53">
            <v>2.9026922752504496E-2</v>
          </cell>
          <cell r="I53">
            <v>-0.18173563140618493</v>
          </cell>
          <cell r="J53">
            <v>-0.11236044858020873</v>
          </cell>
          <cell r="K53">
            <v>5.8576185085446611E-2</v>
          </cell>
          <cell r="L53">
            <v>6.3336875022626055E-2</v>
          </cell>
          <cell r="M53">
            <v>6.4723594697702086E-2</v>
          </cell>
          <cell r="N53">
            <v>6.1111509883931762E-2</v>
          </cell>
          <cell r="O53">
            <v>-4.357836279793377E-2</v>
          </cell>
        </row>
        <row r="54">
          <cell r="A54" t="str">
            <v>Depreciation</v>
          </cell>
          <cell r="B54" t="str">
            <v>Depreciation</v>
          </cell>
          <cell r="C54">
            <v>10082.68</v>
          </cell>
          <cell r="D54">
            <v>10522.669999999998</v>
          </cell>
          <cell r="E54">
            <v>5375.7199999999993</v>
          </cell>
          <cell r="F54">
            <v>6303.9512926644466</v>
          </cell>
          <cell r="G54">
            <v>6303.9512926644466</v>
          </cell>
          <cell r="H54">
            <v>6303.9512926644466</v>
          </cell>
          <cell r="I54">
            <v>6303.9512926644466</v>
          </cell>
          <cell r="J54">
            <v>6303.9512926644466</v>
          </cell>
          <cell r="K54">
            <v>6303.9512926644466</v>
          </cell>
          <cell r="L54">
            <v>6303.9512926644466</v>
          </cell>
          <cell r="M54">
            <v>6303.9512926644466</v>
          </cell>
          <cell r="N54">
            <v>6303.9512926644466</v>
          </cell>
          <cell r="O54">
            <v>82716.631633980025</v>
          </cell>
          <cell r="P54">
            <v>4.4156855264265861E-2</v>
          </cell>
          <cell r="R54">
            <v>10082.68</v>
          </cell>
          <cell r="S54">
            <v>20605.349999999999</v>
          </cell>
          <cell r="T54">
            <v>25981.07</v>
          </cell>
          <cell r="U54">
            <v>32285.021292664445</v>
          </cell>
          <cell r="V54">
            <v>38588.972585328891</v>
          </cell>
          <cell r="W54">
            <v>44892.923877993337</v>
          </cell>
          <cell r="X54">
            <v>51196.875170657782</v>
          </cell>
          <cell r="Y54">
            <v>57500.826463322228</v>
          </cell>
          <cell r="Z54">
            <v>63804.777755986674</v>
          </cell>
          <cell r="AA54">
            <v>70108.729048651119</v>
          </cell>
          <cell r="AB54">
            <v>76412.680341315572</v>
          </cell>
          <cell r="AC54">
            <v>82716.631633980025</v>
          </cell>
        </row>
        <row r="56">
          <cell r="B56" t="str">
            <v>EBIT</v>
          </cell>
          <cell r="C56">
            <v>-50781.010000000024</v>
          </cell>
          <cell r="D56">
            <v>-91296.919999999969</v>
          </cell>
          <cell r="E56">
            <v>33967.683333333327</v>
          </cell>
          <cell r="F56">
            <v>-12372.590145074464</v>
          </cell>
          <cell r="G56">
            <v>-14967.139580474468</v>
          </cell>
          <cell r="H56">
            <v>-2262.996046215515</v>
          </cell>
          <cell r="I56">
            <v>-20822.815974302237</v>
          </cell>
          <cell r="J56">
            <v>-19091.4997048078</v>
          </cell>
          <cell r="K56">
            <v>2749.5369146133007</v>
          </cell>
          <cell r="L56">
            <v>3586.5450362133333</v>
          </cell>
          <cell r="M56">
            <v>3751.3839953466368</v>
          </cell>
          <cell r="N56">
            <v>3190.2173286799725</v>
          </cell>
          <cell r="O56">
            <v>-164349.60484268836</v>
          </cell>
          <cell r="P56">
            <v>-8.7735218062199624E-2</v>
          </cell>
          <cell r="R56">
            <v>-50781.010000000024</v>
          </cell>
          <cell r="S56">
            <v>-142077.93</v>
          </cell>
          <cell r="T56">
            <v>-108110.24666666662</v>
          </cell>
          <cell r="U56">
            <v>-120482.83681174113</v>
          </cell>
          <cell r="V56">
            <v>-135449.97639221555</v>
          </cell>
          <cell r="W56">
            <v>-137712.97243843105</v>
          </cell>
          <cell r="X56">
            <v>-158535.78841273335</v>
          </cell>
          <cell r="Y56">
            <v>-177627.28811754135</v>
          </cell>
          <cell r="Z56">
            <v>-174877.75120292802</v>
          </cell>
          <cell r="AA56">
            <v>-171291.20616671472</v>
          </cell>
          <cell r="AB56">
            <v>-167539.82217136794</v>
          </cell>
          <cell r="AC56">
            <v>-164349.60484268836</v>
          </cell>
        </row>
        <row r="57">
          <cell r="C57">
            <v>-0.17125369340634131</v>
          </cell>
          <cell r="D57">
            <v>-0.44995968954592536</v>
          </cell>
          <cell r="E57">
            <v>0.18361817082926871</v>
          </cell>
          <cell r="F57">
            <v>-0.107246780323771</v>
          </cell>
          <cell r="G57">
            <v>-0.12564860041721337</v>
          </cell>
          <cell r="H57">
            <v>-1.6255515692841511E-2</v>
          </cell>
          <cell r="I57">
            <v>-0.26064349325678343</v>
          </cell>
          <cell r="J57">
            <v>-0.16775142519609637</v>
          </cell>
          <cell r="K57">
            <v>1.778953918338224E-2</v>
          </cell>
          <cell r="L57">
            <v>2.2967558671288479E-2</v>
          </cell>
          <cell r="M57">
            <v>2.4146689326188329E-2</v>
          </cell>
          <cell r="N57">
            <v>2.0534604512418005E-2</v>
          </cell>
          <cell r="O57">
            <v>-8.7735218062199624E-2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-1347.63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-1347.63</v>
          </cell>
          <cell r="P58">
            <v>-7.1940916456923352E-4</v>
          </cell>
          <cell r="R58">
            <v>0</v>
          </cell>
          <cell r="S58">
            <v>0</v>
          </cell>
          <cell r="T58">
            <v>-1347.63</v>
          </cell>
          <cell r="U58">
            <v>-1347.63</v>
          </cell>
          <cell r="V58">
            <v>-1347.63</v>
          </cell>
          <cell r="W58">
            <v>-1347.63</v>
          </cell>
          <cell r="X58">
            <v>-1347.63</v>
          </cell>
          <cell r="Y58">
            <v>-1347.63</v>
          </cell>
          <cell r="Z58">
            <v>-1347.63</v>
          </cell>
          <cell r="AA58">
            <v>-1347.63</v>
          </cell>
          <cell r="AB58">
            <v>-1347.63</v>
          </cell>
          <cell r="AC58">
            <v>-1347.63</v>
          </cell>
        </row>
        <row r="60">
          <cell r="B60" t="str">
            <v>Profit Before Tax</v>
          </cell>
          <cell r="C60">
            <v>-50781.010000000024</v>
          </cell>
          <cell r="D60">
            <v>-91296.919999999969</v>
          </cell>
          <cell r="E60">
            <v>35315.313333333324</v>
          </cell>
          <cell r="F60">
            <v>-12372.590145074464</v>
          </cell>
          <cell r="G60">
            <v>-14967.139580474468</v>
          </cell>
          <cell r="H60">
            <v>-2262.996046215515</v>
          </cell>
          <cell r="I60">
            <v>-20822.815974302237</v>
          </cell>
          <cell r="J60">
            <v>-19091.4997048078</v>
          </cell>
          <cell r="K60">
            <v>2749.5369146133007</v>
          </cell>
          <cell r="L60">
            <v>3586.5450362133333</v>
          </cell>
          <cell r="M60">
            <v>3751.3839953466368</v>
          </cell>
          <cell r="N60">
            <v>3190.2173286799725</v>
          </cell>
          <cell r="O60">
            <v>-163001.97484268836</v>
          </cell>
          <cell r="P60">
            <v>-8.7015808897630387E-2</v>
          </cell>
          <cell r="R60">
            <v>-50781.010000000024</v>
          </cell>
          <cell r="S60">
            <v>-142077.93</v>
          </cell>
          <cell r="T60">
            <v>-106762.61666666661</v>
          </cell>
          <cell r="U60">
            <v>-119135.20681174113</v>
          </cell>
          <cell r="V60">
            <v>-134102.34639221555</v>
          </cell>
          <cell r="W60">
            <v>-136365.34243843105</v>
          </cell>
          <cell r="X60">
            <v>-157188.15841273335</v>
          </cell>
          <cell r="Y60">
            <v>-176279.65811754134</v>
          </cell>
          <cell r="Z60">
            <v>-173530.12120292801</v>
          </cell>
          <cell r="AA60">
            <v>-169943.57616671472</v>
          </cell>
          <cell r="AB60">
            <v>-166192.19217136793</v>
          </cell>
          <cell r="AC60">
            <v>-163001.97484268836</v>
          </cell>
        </row>
        <row r="61">
          <cell r="C61">
            <v>-0.17125369340634131</v>
          </cell>
          <cell r="D61">
            <v>-0.44995968954592536</v>
          </cell>
          <cell r="E61">
            <v>0.19090301722654474</v>
          </cell>
          <cell r="F61">
            <v>-0.107246780323771</v>
          </cell>
          <cell r="G61">
            <v>-0.12564860041721337</v>
          </cell>
          <cell r="H61">
            <v>-1.6255515692841511E-2</v>
          </cell>
          <cell r="I61">
            <v>-0.26064349325678343</v>
          </cell>
          <cell r="J61">
            <v>-0.16775142519609637</v>
          </cell>
          <cell r="K61">
            <v>1.778953918338224E-2</v>
          </cell>
          <cell r="L61">
            <v>2.2967558671288479E-2</v>
          </cell>
          <cell r="M61">
            <v>2.4146689326188329E-2</v>
          </cell>
          <cell r="N61">
            <v>2.0534604512418005E-2</v>
          </cell>
          <cell r="O61">
            <v>-8.7015808897630387E-2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-50781.010000000024</v>
          </cell>
          <cell r="D64">
            <v>-91296.919999999969</v>
          </cell>
          <cell r="E64">
            <v>35315.313333333324</v>
          </cell>
          <cell r="F64">
            <v>-12372.590145074464</v>
          </cell>
          <cell r="G64">
            <v>-14967.139580474468</v>
          </cell>
          <cell r="H64">
            <v>-2262.996046215515</v>
          </cell>
          <cell r="I64">
            <v>-20822.815974302237</v>
          </cell>
          <cell r="J64">
            <v>-19091.4997048078</v>
          </cell>
          <cell r="K64">
            <v>2749.5369146133007</v>
          </cell>
          <cell r="L64">
            <v>3586.5450362133333</v>
          </cell>
          <cell r="M64">
            <v>3751.3839953466368</v>
          </cell>
          <cell r="N64">
            <v>3190.2173286799725</v>
          </cell>
          <cell r="O64">
            <v>-163001.97484268836</v>
          </cell>
          <cell r="P64">
            <v>-8.7015808897630387E-2</v>
          </cell>
          <cell r="R64">
            <v>-50781.010000000024</v>
          </cell>
          <cell r="S64">
            <v>-142077.93</v>
          </cell>
          <cell r="T64">
            <v>-106762.61666666661</v>
          </cell>
          <cell r="U64">
            <v>-119135.20681174113</v>
          </cell>
          <cell r="V64">
            <v>-134102.34639221555</v>
          </cell>
          <cell r="W64">
            <v>-136365.34243843105</v>
          </cell>
          <cell r="X64">
            <v>-157188.15841273335</v>
          </cell>
          <cell r="Y64">
            <v>-176279.65811754134</v>
          </cell>
          <cell r="Z64">
            <v>-173530.12120292801</v>
          </cell>
          <cell r="AA64">
            <v>-169943.57616671472</v>
          </cell>
          <cell r="AB64">
            <v>-166192.19217136793</v>
          </cell>
          <cell r="AC64">
            <v>-163001.97484268836</v>
          </cell>
        </row>
        <row r="65">
          <cell r="C65">
            <v>-0.17125369340634131</v>
          </cell>
          <cell r="D65">
            <v>-0.44995968954592536</v>
          </cell>
          <cell r="E65">
            <v>0.19090301722654474</v>
          </cell>
          <cell r="F65">
            <v>-0.107246780323771</v>
          </cell>
          <cell r="G65">
            <v>-0.12564860041721337</v>
          </cell>
          <cell r="H65">
            <v>-1.6255515692841511E-2</v>
          </cell>
          <cell r="I65">
            <v>-0.26064349325678343</v>
          </cell>
          <cell r="J65">
            <v>-0.16775142519609637</v>
          </cell>
          <cell r="K65">
            <v>1.778953918338224E-2</v>
          </cell>
          <cell r="L65">
            <v>2.2967558671288479E-2</v>
          </cell>
          <cell r="M65">
            <v>2.4146689326188329E-2</v>
          </cell>
          <cell r="N65">
            <v>2.0534604512418005E-2</v>
          </cell>
          <cell r="O65">
            <v>-8.7015808897630387E-2</v>
          </cell>
        </row>
      </sheetData>
      <sheetData sheetId="97" refreshError="1">
        <row r="10">
          <cell r="A10" t="str">
            <v>Sales</v>
          </cell>
          <cell r="B10" t="str">
            <v>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C14" t="e">
            <v>#DIV/0!</v>
          </cell>
          <cell r="D14" t="e">
            <v>#DIV/0!</v>
          </cell>
          <cell r="E14" t="e">
            <v>#DIV/0!</v>
          </cell>
          <cell r="F14" t="e">
            <v>#DIV/0!</v>
          </cell>
          <cell r="G14" t="e">
            <v>#DIV/0!</v>
          </cell>
          <cell r="H14" t="e">
            <v>#DIV/0!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0</v>
          </cell>
          <cell r="D16">
            <v>579.57000000000005</v>
          </cell>
          <cell r="E16">
            <v>0</v>
          </cell>
          <cell r="F16">
            <v>16.666666666666668</v>
          </cell>
          <cell r="G16">
            <v>16.666666666666668</v>
          </cell>
          <cell r="H16">
            <v>16.666666666666668</v>
          </cell>
          <cell r="I16">
            <v>16.666666666666668</v>
          </cell>
          <cell r="J16">
            <v>16.666666666666668</v>
          </cell>
          <cell r="K16">
            <v>16.666666666666668</v>
          </cell>
          <cell r="L16">
            <v>16.666666666666668</v>
          </cell>
          <cell r="M16">
            <v>16.666666666666668</v>
          </cell>
          <cell r="N16">
            <v>16.666666666666668</v>
          </cell>
          <cell r="O16">
            <v>729.56999999999971</v>
          </cell>
          <cell r="R16">
            <v>0</v>
          </cell>
          <cell r="S16">
            <v>579.57000000000005</v>
          </cell>
          <cell r="T16">
            <v>579.57000000000005</v>
          </cell>
          <cell r="U16">
            <v>596.23666666666668</v>
          </cell>
          <cell r="V16">
            <v>612.90333333333331</v>
          </cell>
          <cell r="W16">
            <v>629.56999999999994</v>
          </cell>
          <cell r="X16">
            <v>646.23666666666657</v>
          </cell>
          <cell r="Y16">
            <v>662.90333333333319</v>
          </cell>
          <cell r="Z16">
            <v>679.56999999999982</v>
          </cell>
          <cell r="AA16">
            <v>696.23666666666645</v>
          </cell>
          <cell r="AB16">
            <v>712.90333333333308</v>
          </cell>
          <cell r="AC16">
            <v>729.56999999999971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329.79999999999995</v>
          </cell>
          <cell r="D22">
            <v>329.79999999999995</v>
          </cell>
          <cell r="E22">
            <v>329.79999999999995</v>
          </cell>
          <cell r="F22">
            <v>729.16666666666663</v>
          </cell>
          <cell r="G22">
            <v>729.16666666666663</v>
          </cell>
          <cell r="H22">
            <v>729.16666666666663</v>
          </cell>
          <cell r="I22">
            <v>729.16666666666663</v>
          </cell>
          <cell r="J22">
            <v>729.16666666666663</v>
          </cell>
          <cell r="K22">
            <v>729.16666666666663</v>
          </cell>
          <cell r="L22">
            <v>729.16666666666663</v>
          </cell>
          <cell r="M22">
            <v>729.16666666666663</v>
          </cell>
          <cell r="N22">
            <v>729.16666666666663</v>
          </cell>
          <cell r="O22">
            <v>7551.9000000000005</v>
          </cell>
          <cell r="R22">
            <v>329.79999999999995</v>
          </cell>
          <cell r="S22">
            <v>659.59999999999991</v>
          </cell>
          <cell r="T22">
            <v>989.39999999999986</v>
          </cell>
          <cell r="U22">
            <v>1718.5666666666666</v>
          </cell>
          <cell r="V22">
            <v>2447.7333333333331</v>
          </cell>
          <cell r="W22">
            <v>3176.8999999999996</v>
          </cell>
          <cell r="X22">
            <v>3906.0666666666662</v>
          </cell>
          <cell r="Y22">
            <v>4635.2333333333327</v>
          </cell>
          <cell r="Z22">
            <v>5364.4</v>
          </cell>
          <cell r="AA22">
            <v>6093.5666666666666</v>
          </cell>
          <cell r="AB22">
            <v>6822.7333333333336</v>
          </cell>
          <cell r="AC22">
            <v>7551.9000000000005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B26" t="str">
            <v>Total Manufacturing Costs</v>
          </cell>
          <cell r="C26">
            <v>329.79999999999995</v>
          </cell>
          <cell r="D26">
            <v>909.37</v>
          </cell>
          <cell r="E26">
            <v>329.79999999999995</v>
          </cell>
          <cell r="F26">
            <v>745.83333333333326</v>
          </cell>
          <cell r="G26">
            <v>745.83333333333326</v>
          </cell>
          <cell r="H26">
            <v>745.83333333333326</v>
          </cell>
          <cell r="I26">
            <v>745.83333333333326</v>
          </cell>
          <cell r="J26">
            <v>745.83333333333326</v>
          </cell>
          <cell r="K26">
            <v>745.83333333333326</v>
          </cell>
          <cell r="L26">
            <v>745.83333333333326</v>
          </cell>
          <cell r="M26">
            <v>745.83333333333326</v>
          </cell>
          <cell r="N26">
            <v>745.83333333333326</v>
          </cell>
          <cell r="O26">
            <v>8281.4700000000012</v>
          </cell>
          <cell r="R26">
            <v>329.79999999999995</v>
          </cell>
          <cell r="S26">
            <v>1239.17</v>
          </cell>
          <cell r="T26">
            <v>1568.9699999999998</v>
          </cell>
          <cell r="U26">
            <v>2314.8033333333333</v>
          </cell>
          <cell r="V26">
            <v>3060.6366666666663</v>
          </cell>
          <cell r="W26">
            <v>3806.4699999999993</v>
          </cell>
          <cell r="X26">
            <v>4552.3033333333324</v>
          </cell>
          <cell r="Y26">
            <v>5298.1366666666654</v>
          </cell>
          <cell r="Z26">
            <v>6043.9699999999993</v>
          </cell>
          <cell r="AA26">
            <v>6789.8033333333333</v>
          </cell>
          <cell r="AB26">
            <v>7535.6366666666663</v>
          </cell>
          <cell r="AC26">
            <v>8281.4700000000012</v>
          </cell>
        </row>
        <row r="27">
          <cell r="C27" t="e">
            <v>#DIV/0!</v>
          </cell>
          <cell r="D27" t="e">
            <v>#DIV/0!</v>
          </cell>
          <cell r="E27" t="e">
            <v>#DIV/0!</v>
          </cell>
          <cell r="F27" t="e">
            <v>#DIV/0!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 t="e">
            <v>#DIV/0!</v>
          </cell>
        </row>
        <row r="28">
          <cell r="B28" t="str">
            <v>Contribution margin</v>
          </cell>
          <cell r="C28">
            <v>-329.79999999999995</v>
          </cell>
          <cell r="D28">
            <v>-909.37</v>
          </cell>
          <cell r="E28">
            <v>-329.79999999999995</v>
          </cell>
          <cell r="F28">
            <v>-745.83333333333326</v>
          </cell>
          <cell r="G28">
            <v>-745.83333333333326</v>
          </cell>
          <cell r="H28">
            <v>-745.83333333333326</v>
          </cell>
          <cell r="I28">
            <v>-745.83333333333326</v>
          </cell>
          <cell r="J28">
            <v>-745.83333333333326</v>
          </cell>
          <cell r="K28">
            <v>-745.83333333333326</v>
          </cell>
          <cell r="L28">
            <v>-745.83333333333326</v>
          </cell>
          <cell r="M28">
            <v>-745.83333333333326</v>
          </cell>
          <cell r="N28">
            <v>-745.83333333333326</v>
          </cell>
          <cell r="O28">
            <v>-8281.4700000000012</v>
          </cell>
          <cell r="R28">
            <v>-329.79999999999995</v>
          </cell>
          <cell r="S28">
            <v>-1239.17</v>
          </cell>
          <cell r="T28">
            <v>-1568.9699999999998</v>
          </cell>
          <cell r="U28">
            <v>-2314.8033333333333</v>
          </cell>
          <cell r="V28">
            <v>-3060.6366666666663</v>
          </cell>
          <cell r="W28">
            <v>-3806.4699999999993</v>
          </cell>
          <cell r="X28">
            <v>-4552.3033333333324</v>
          </cell>
          <cell r="Y28">
            <v>-5298.1366666666654</v>
          </cell>
          <cell r="Z28">
            <v>-6043.9699999999993</v>
          </cell>
          <cell r="AA28">
            <v>-6789.8033333333333</v>
          </cell>
          <cell r="AB28">
            <v>-7535.6366666666663</v>
          </cell>
          <cell r="AC28">
            <v>-8281.4700000000012</v>
          </cell>
        </row>
        <row r="29">
          <cell r="C29" t="e">
            <v>#DIV/0!</v>
          </cell>
          <cell r="D29" t="e">
            <v>#DIV/0!</v>
          </cell>
          <cell r="E29" t="e">
            <v>#DIV/0!</v>
          </cell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166.66666666666669</v>
          </cell>
          <cell r="G31">
            <v>166.66666666666669</v>
          </cell>
          <cell r="H31">
            <v>166.66666666666669</v>
          </cell>
          <cell r="I31">
            <v>166.66666666666669</v>
          </cell>
          <cell r="J31">
            <v>166.66666666666669</v>
          </cell>
          <cell r="K31">
            <v>166.66666666666669</v>
          </cell>
          <cell r="L31">
            <v>166.66666666666669</v>
          </cell>
          <cell r="M31">
            <v>166.66666666666669</v>
          </cell>
          <cell r="N31">
            <v>166.66666666666669</v>
          </cell>
          <cell r="O31">
            <v>1500.0000000000005</v>
          </cell>
          <cell r="R31">
            <v>0</v>
          </cell>
          <cell r="S31">
            <v>0</v>
          </cell>
          <cell r="T31">
            <v>0</v>
          </cell>
          <cell r="U31">
            <v>166.66666666666669</v>
          </cell>
          <cell r="V31">
            <v>333.33333333333337</v>
          </cell>
          <cell r="W31">
            <v>500.00000000000006</v>
          </cell>
          <cell r="X31">
            <v>666.66666666666674</v>
          </cell>
          <cell r="Y31">
            <v>833.33333333333348</v>
          </cell>
          <cell r="Z31">
            <v>1000.0000000000002</v>
          </cell>
          <cell r="AA31">
            <v>1166.666666666667</v>
          </cell>
          <cell r="AB31">
            <v>1333.3333333333337</v>
          </cell>
          <cell r="AC31">
            <v>1500.0000000000005</v>
          </cell>
        </row>
        <row r="32">
          <cell r="A32" t="str">
            <v>Installation Labour</v>
          </cell>
          <cell r="B32" t="str">
            <v>Installation Labour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2013</v>
          </cell>
          <cell r="D34">
            <v>0</v>
          </cell>
          <cell r="E34">
            <v>2013</v>
          </cell>
          <cell r="F34">
            <v>375</v>
          </cell>
          <cell r="G34">
            <v>375</v>
          </cell>
          <cell r="H34">
            <v>375</v>
          </cell>
          <cell r="I34">
            <v>375</v>
          </cell>
          <cell r="J34">
            <v>375</v>
          </cell>
          <cell r="K34">
            <v>375</v>
          </cell>
          <cell r="L34">
            <v>375</v>
          </cell>
          <cell r="M34">
            <v>375</v>
          </cell>
          <cell r="N34">
            <v>375</v>
          </cell>
          <cell r="O34">
            <v>7401</v>
          </cell>
          <cell r="R34">
            <v>2013</v>
          </cell>
          <cell r="S34">
            <v>2013</v>
          </cell>
          <cell r="T34">
            <v>4026</v>
          </cell>
          <cell r="U34">
            <v>4401</v>
          </cell>
          <cell r="V34">
            <v>4776</v>
          </cell>
          <cell r="W34">
            <v>5151</v>
          </cell>
          <cell r="X34">
            <v>5526</v>
          </cell>
          <cell r="Y34">
            <v>5901</v>
          </cell>
          <cell r="Z34">
            <v>6276</v>
          </cell>
          <cell r="AA34">
            <v>6651</v>
          </cell>
          <cell r="AB34">
            <v>7026</v>
          </cell>
          <cell r="AC34">
            <v>7401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2961.9299999999994</v>
          </cell>
          <cell r="D36">
            <v>2116.29</v>
          </cell>
          <cell r="E36">
            <v>564.68999999999994</v>
          </cell>
          <cell r="F36">
            <v>1716.6666666666667</v>
          </cell>
          <cell r="G36">
            <v>1716.6666666666667</v>
          </cell>
          <cell r="H36">
            <v>1716.6666666666667</v>
          </cell>
          <cell r="I36">
            <v>1716.6666666666667</v>
          </cell>
          <cell r="J36">
            <v>1716.6666666666667</v>
          </cell>
          <cell r="K36">
            <v>1716.6666666666667</v>
          </cell>
          <cell r="L36">
            <v>1716.6666666666667</v>
          </cell>
          <cell r="M36">
            <v>1716.6666666666667</v>
          </cell>
          <cell r="N36">
            <v>1716.6666666666667</v>
          </cell>
          <cell r="O36">
            <v>21092.91</v>
          </cell>
          <cell r="R36">
            <v>2961.9299999999994</v>
          </cell>
          <cell r="S36">
            <v>5078.2199999999993</v>
          </cell>
          <cell r="T36">
            <v>5642.9099999999989</v>
          </cell>
          <cell r="U36">
            <v>7359.5766666666659</v>
          </cell>
          <cell r="V36">
            <v>9076.243333333332</v>
          </cell>
          <cell r="W36">
            <v>10792.909999999998</v>
          </cell>
          <cell r="X36">
            <v>12509.576666666664</v>
          </cell>
          <cell r="Y36">
            <v>14226.24333333333</v>
          </cell>
          <cell r="Z36">
            <v>15942.909999999996</v>
          </cell>
          <cell r="AA36">
            <v>17659.576666666664</v>
          </cell>
          <cell r="AB36">
            <v>19376.243333333332</v>
          </cell>
          <cell r="AC36">
            <v>21092.91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393.71</v>
          </cell>
          <cell r="D38">
            <v>660.72</v>
          </cell>
          <cell r="E38">
            <v>766.43</v>
          </cell>
          <cell r="F38">
            <v>291.66666666666669</v>
          </cell>
          <cell r="G38">
            <v>291.66666666666669</v>
          </cell>
          <cell r="H38">
            <v>291.66666666666669</v>
          </cell>
          <cell r="I38">
            <v>291.66666666666669</v>
          </cell>
          <cell r="J38">
            <v>291.66666666666669</v>
          </cell>
          <cell r="K38">
            <v>291.66666666666669</v>
          </cell>
          <cell r="L38">
            <v>291.66666666666669</v>
          </cell>
          <cell r="M38">
            <v>291.66666666666669</v>
          </cell>
          <cell r="N38">
            <v>291.66666666666669</v>
          </cell>
          <cell r="O38">
            <v>4445.8599999999997</v>
          </cell>
          <cell r="R38">
            <v>393.71</v>
          </cell>
          <cell r="S38">
            <v>1054.43</v>
          </cell>
          <cell r="T38">
            <v>1820.8600000000001</v>
          </cell>
          <cell r="U38">
            <v>2112.5266666666666</v>
          </cell>
          <cell r="V38">
            <v>2404.1933333333332</v>
          </cell>
          <cell r="W38">
            <v>2695.8599999999997</v>
          </cell>
          <cell r="X38">
            <v>2987.5266666666662</v>
          </cell>
          <cell r="Y38">
            <v>3279.1933333333327</v>
          </cell>
          <cell r="Z38">
            <v>3570.8599999999992</v>
          </cell>
          <cell r="AA38">
            <v>3862.5266666666657</v>
          </cell>
          <cell r="AB38">
            <v>4154.1933333333327</v>
          </cell>
          <cell r="AC38">
            <v>4445.8599999999997</v>
          </cell>
        </row>
        <row r="39">
          <cell r="A39" t="str">
            <v>Sales Freight</v>
          </cell>
          <cell r="B39" t="str">
            <v>Freight - Outwards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Sales Insurance</v>
          </cell>
          <cell r="B40" t="str">
            <v>Insurance - General</v>
          </cell>
          <cell r="C40">
            <v>721.81</v>
          </cell>
          <cell r="D40">
            <v>721.81</v>
          </cell>
          <cell r="E40">
            <v>-571.53</v>
          </cell>
          <cell r="F40">
            <v>625</v>
          </cell>
          <cell r="G40">
            <v>625</v>
          </cell>
          <cell r="H40">
            <v>625</v>
          </cell>
          <cell r="I40">
            <v>625</v>
          </cell>
          <cell r="J40">
            <v>625</v>
          </cell>
          <cell r="K40">
            <v>625</v>
          </cell>
          <cell r="L40">
            <v>625</v>
          </cell>
          <cell r="M40">
            <v>625</v>
          </cell>
          <cell r="N40">
            <v>625</v>
          </cell>
          <cell r="O40">
            <v>6497.09</v>
          </cell>
          <cell r="R40">
            <v>721.81</v>
          </cell>
          <cell r="S40">
            <v>1443.62</v>
          </cell>
          <cell r="T40">
            <v>872.08999999999992</v>
          </cell>
          <cell r="U40">
            <v>1497.09</v>
          </cell>
          <cell r="V40">
            <v>2122.09</v>
          </cell>
          <cell r="W40">
            <v>2747.09</v>
          </cell>
          <cell r="X40">
            <v>3372.09</v>
          </cell>
          <cell r="Y40">
            <v>3997.09</v>
          </cell>
          <cell r="Z40">
            <v>4622.09</v>
          </cell>
          <cell r="AA40">
            <v>5247.09</v>
          </cell>
          <cell r="AB40">
            <v>5872.09</v>
          </cell>
          <cell r="AC40">
            <v>6497.09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2781.0299999999997</v>
          </cell>
          <cell r="D42">
            <v>2247.9299999999998</v>
          </cell>
          <cell r="E42">
            <v>2307.0300000000002</v>
          </cell>
          <cell r="F42">
            <v>6500</v>
          </cell>
          <cell r="G42">
            <v>6500</v>
          </cell>
          <cell r="H42">
            <v>6500</v>
          </cell>
          <cell r="I42">
            <v>6500</v>
          </cell>
          <cell r="J42">
            <v>6500</v>
          </cell>
          <cell r="K42">
            <v>6500</v>
          </cell>
          <cell r="L42">
            <v>6500</v>
          </cell>
          <cell r="M42">
            <v>6500</v>
          </cell>
          <cell r="N42">
            <v>6500</v>
          </cell>
          <cell r="O42">
            <v>65835.989999999991</v>
          </cell>
          <cell r="R42">
            <v>2781.0299999999997</v>
          </cell>
          <cell r="S42">
            <v>5028.9599999999991</v>
          </cell>
          <cell r="T42">
            <v>7335.99</v>
          </cell>
          <cell r="U42">
            <v>13835.99</v>
          </cell>
          <cell r="V42">
            <v>20335.989999999998</v>
          </cell>
          <cell r="W42">
            <v>26835.989999999998</v>
          </cell>
          <cell r="X42">
            <v>33335.99</v>
          </cell>
          <cell r="Y42">
            <v>39835.99</v>
          </cell>
          <cell r="Z42">
            <v>46335.99</v>
          </cell>
          <cell r="AA42">
            <v>52835.99</v>
          </cell>
          <cell r="AB42">
            <v>59335.99</v>
          </cell>
          <cell r="AC42">
            <v>65835.989999999991</v>
          </cell>
        </row>
        <row r="43">
          <cell r="B43" t="str">
            <v>Total Selling Expenses</v>
          </cell>
          <cell r="C43">
            <v>8871.48</v>
          </cell>
          <cell r="D43">
            <v>5746.75</v>
          </cell>
          <cell r="E43">
            <v>5079.6200000000008</v>
          </cell>
          <cell r="F43">
            <v>9675</v>
          </cell>
          <cell r="G43">
            <v>9675</v>
          </cell>
          <cell r="H43">
            <v>9675</v>
          </cell>
          <cell r="I43">
            <v>9675</v>
          </cell>
          <cell r="J43">
            <v>9675</v>
          </cell>
          <cell r="K43">
            <v>9675</v>
          </cell>
          <cell r="L43">
            <v>9675</v>
          </cell>
          <cell r="M43">
            <v>9675</v>
          </cell>
          <cell r="N43">
            <v>9675</v>
          </cell>
          <cell r="O43">
            <v>106772.84999999999</v>
          </cell>
          <cell r="R43">
            <v>8871.48</v>
          </cell>
          <cell r="S43">
            <v>14618.23</v>
          </cell>
          <cell r="T43">
            <v>19697.849999999999</v>
          </cell>
          <cell r="U43">
            <v>29372.85</v>
          </cell>
          <cell r="V43">
            <v>39047.849999999991</v>
          </cell>
          <cell r="W43">
            <v>48722.849999999991</v>
          </cell>
          <cell r="X43">
            <v>58397.849999999991</v>
          </cell>
          <cell r="Y43">
            <v>68072.849999999991</v>
          </cell>
          <cell r="Z43">
            <v>77747.849999999991</v>
          </cell>
          <cell r="AA43">
            <v>87422.85</v>
          </cell>
          <cell r="AB43">
            <v>97097.85</v>
          </cell>
          <cell r="AC43">
            <v>106772.84999999999</v>
          </cell>
        </row>
        <row r="44">
          <cell r="C44" t="e">
            <v>#DIV/0!</v>
          </cell>
          <cell r="D44" t="e">
            <v>#DIV/0!</v>
          </cell>
          <cell r="E44" t="e">
            <v>#DIV/0!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54675.31</v>
          </cell>
          <cell r="D46">
            <v>63673.5</v>
          </cell>
          <cell r="E46">
            <v>49636.39</v>
          </cell>
          <cell r="F46">
            <v>54384.730863816083</v>
          </cell>
          <cell r="G46">
            <v>54384.730863816083</v>
          </cell>
          <cell r="H46">
            <v>49166.709477250457</v>
          </cell>
          <cell r="I46">
            <v>33512.645317553586</v>
          </cell>
          <cell r="J46">
            <v>54384.730863816083</v>
          </cell>
          <cell r="K46">
            <v>54384.730863816083</v>
          </cell>
          <cell r="L46">
            <v>54384.730863816083</v>
          </cell>
          <cell r="M46">
            <v>54384.730863816083</v>
          </cell>
          <cell r="N46">
            <v>54384.730863816083</v>
          </cell>
          <cell r="O46">
            <v>631357.67084151669</v>
          </cell>
          <cell r="R46">
            <v>54675.31</v>
          </cell>
          <cell r="S46">
            <v>118348.81</v>
          </cell>
          <cell r="T46">
            <v>167985.2</v>
          </cell>
          <cell r="U46">
            <v>222369.93086381609</v>
          </cell>
          <cell r="V46">
            <v>276754.66172763216</v>
          </cell>
          <cell r="W46">
            <v>325921.37120488263</v>
          </cell>
          <cell r="X46">
            <v>359434.01652243623</v>
          </cell>
          <cell r="Y46">
            <v>413818.74738625233</v>
          </cell>
          <cell r="Z46">
            <v>468203.47825006844</v>
          </cell>
          <cell r="AA46">
            <v>522588.20911388454</v>
          </cell>
          <cell r="AB46">
            <v>576972.93997770059</v>
          </cell>
          <cell r="AC46">
            <v>631357.67084151669</v>
          </cell>
        </row>
        <row r="47">
          <cell r="A47" t="str">
            <v>Admin Telephone</v>
          </cell>
          <cell r="B47" t="str">
            <v>Telephone</v>
          </cell>
          <cell r="C47">
            <v>1026.6600000000001</v>
          </cell>
          <cell r="D47">
            <v>1209.29</v>
          </cell>
          <cell r="E47">
            <v>905.52</v>
          </cell>
          <cell r="F47">
            <v>1666.6666666666667</v>
          </cell>
          <cell r="G47">
            <v>1666.6666666666667</v>
          </cell>
          <cell r="H47">
            <v>1666.6666666666667</v>
          </cell>
          <cell r="I47">
            <v>1666.6666666666667</v>
          </cell>
          <cell r="J47">
            <v>1666.6666666666667</v>
          </cell>
          <cell r="K47">
            <v>1666.6666666666667</v>
          </cell>
          <cell r="L47">
            <v>1666.6666666666667</v>
          </cell>
          <cell r="M47">
            <v>1666.6666666666667</v>
          </cell>
          <cell r="N47">
            <v>1666.6666666666667</v>
          </cell>
          <cell r="O47">
            <v>18141.47</v>
          </cell>
          <cell r="R47">
            <v>1026.6600000000001</v>
          </cell>
          <cell r="S47">
            <v>2235.9499999999998</v>
          </cell>
          <cell r="T47">
            <v>3141.47</v>
          </cell>
          <cell r="U47">
            <v>4808.1366666666663</v>
          </cell>
          <cell r="V47">
            <v>6474.8033333333333</v>
          </cell>
          <cell r="W47">
            <v>8141.47</v>
          </cell>
          <cell r="X47">
            <v>9808.1366666666672</v>
          </cell>
          <cell r="Y47">
            <v>11474.803333333333</v>
          </cell>
          <cell r="Z47">
            <v>13141.47</v>
          </cell>
          <cell r="AA47">
            <v>14808.136666666665</v>
          </cell>
          <cell r="AB47">
            <v>16474.803333333333</v>
          </cell>
          <cell r="AC47">
            <v>18141.47</v>
          </cell>
        </row>
        <row r="48">
          <cell r="A48" t="str">
            <v>Admin Other</v>
          </cell>
          <cell r="B48" t="str">
            <v>Other Admin Expenses</v>
          </cell>
          <cell r="C48">
            <v>27753.479999999992</v>
          </cell>
          <cell r="D48">
            <v>40654.159999999996</v>
          </cell>
          <cell r="E48">
            <v>21063.010000000006</v>
          </cell>
          <cell r="F48">
            <v>35037.5</v>
          </cell>
          <cell r="G48">
            <v>35037.5</v>
          </cell>
          <cell r="H48">
            <v>35037.5</v>
          </cell>
          <cell r="I48">
            <v>35037.5</v>
          </cell>
          <cell r="J48">
            <v>35037.5</v>
          </cell>
          <cell r="K48">
            <v>35037.5</v>
          </cell>
          <cell r="L48">
            <v>35037.5</v>
          </cell>
          <cell r="M48">
            <v>35037.5</v>
          </cell>
          <cell r="N48">
            <v>35037.5</v>
          </cell>
          <cell r="O48">
            <v>404808.15</v>
          </cell>
          <cell r="R48">
            <v>27753.479999999992</v>
          </cell>
          <cell r="S48">
            <v>68407.639999999985</v>
          </cell>
          <cell r="T48">
            <v>89470.65</v>
          </cell>
          <cell r="U48">
            <v>124508.15</v>
          </cell>
          <cell r="V48">
            <v>159545.65</v>
          </cell>
          <cell r="W48">
            <v>194583.15</v>
          </cell>
          <cell r="X48">
            <v>229620.65</v>
          </cell>
          <cell r="Y48">
            <v>264658.15000000002</v>
          </cell>
          <cell r="Z48">
            <v>299695.65000000002</v>
          </cell>
          <cell r="AA48">
            <v>334733.15000000002</v>
          </cell>
          <cell r="AB48">
            <v>369770.65</v>
          </cell>
          <cell r="AC48">
            <v>404808.15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0</v>
          </cell>
          <cell r="D49">
            <v>0</v>
          </cell>
          <cell r="E49">
            <v>0</v>
          </cell>
          <cell r="F49">
            <v>-333.33333333333337</v>
          </cell>
          <cell r="G49">
            <v>-333.33333333333337</v>
          </cell>
          <cell r="H49">
            <v>-333.33333333333337</v>
          </cell>
          <cell r="I49">
            <v>-333.33333333333337</v>
          </cell>
          <cell r="J49">
            <v>-333.33333333333337</v>
          </cell>
          <cell r="K49">
            <v>-333.33333333333337</v>
          </cell>
          <cell r="L49">
            <v>-333.33333333333337</v>
          </cell>
          <cell r="M49">
            <v>-333.33333333333337</v>
          </cell>
          <cell r="N49">
            <v>-333.33333333333337</v>
          </cell>
          <cell r="O49">
            <v>-3000.0000000000009</v>
          </cell>
          <cell r="R49">
            <v>0</v>
          </cell>
          <cell r="S49">
            <v>0</v>
          </cell>
          <cell r="T49">
            <v>0</v>
          </cell>
          <cell r="U49">
            <v>-333.33333333333337</v>
          </cell>
          <cell r="V49">
            <v>-666.66666666666674</v>
          </cell>
          <cell r="W49">
            <v>-1000.0000000000001</v>
          </cell>
          <cell r="X49">
            <v>-1333.3333333333335</v>
          </cell>
          <cell r="Y49">
            <v>-1666.666666666667</v>
          </cell>
          <cell r="Z49">
            <v>-2000.0000000000005</v>
          </cell>
          <cell r="AA49">
            <v>-2333.3333333333339</v>
          </cell>
          <cell r="AB49">
            <v>-2666.6666666666674</v>
          </cell>
          <cell r="AC49">
            <v>-3000.0000000000009</v>
          </cell>
        </row>
        <row r="50">
          <cell r="B50" t="str">
            <v>Total Administrative expenses</v>
          </cell>
          <cell r="C50">
            <v>83455.45</v>
          </cell>
          <cell r="D50">
            <v>105536.95</v>
          </cell>
          <cell r="E50">
            <v>71604.92</v>
          </cell>
          <cell r="F50">
            <v>90755.564197149419</v>
          </cell>
          <cell r="G50">
            <v>90755.564197149419</v>
          </cell>
          <cell r="H50">
            <v>85537.542810583793</v>
          </cell>
          <cell r="I50">
            <v>69883.478650886929</v>
          </cell>
          <cell r="J50">
            <v>90755.564197149419</v>
          </cell>
          <cell r="K50">
            <v>90755.564197149419</v>
          </cell>
          <cell r="L50">
            <v>90755.564197149419</v>
          </cell>
          <cell r="M50">
            <v>90755.564197149419</v>
          </cell>
          <cell r="N50">
            <v>90755.564197149419</v>
          </cell>
          <cell r="O50">
            <v>1051307.2908415166</v>
          </cell>
          <cell r="R50">
            <v>83455.45</v>
          </cell>
          <cell r="S50">
            <v>188992.39999999997</v>
          </cell>
          <cell r="T50">
            <v>260597.32</v>
          </cell>
          <cell r="U50">
            <v>351352.88419714943</v>
          </cell>
          <cell r="V50">
            <v>442108.44839429884</v>
          </cell>
          <cell r="W50">
            <v>527645.99120488262</v>
          </cell>
          <cell r="X50">
            <v>597529.46985576954</v>
          </cell>
          <cell r="Y50">
            <v>688285.03405291901</v>
          </cell>
          <cell r="Z50">
            <v>779040.59825006849</v>
          </cell>
          <cell r="AA50">
            <v>869796.16244721785</v>
          </cell>
          <cell r="AB50">
            <v>960551.72664436733</v>
          </cell>
          <cell r="AC50">
            <v>1051307.2908415166</v>
          </cell>
        </row>
        <row r="51">
          <cell r="C51" t="e">
            <v>#DIV/0!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 t="e">
            <v>#DIV/0!</v>
          </cell>
        </row>
        <row r="52">
          <cell r="B52" t="str">
            <v>EBITDA</v>
          </cell>
          <cell r="C52">
            <v>-92656.73</v>
          </cell>
          <cell r="D52">
            <v>-112193.06999999999</v>
          </cell>
          <cell r="E52">
            <v>-77014.34</v>
          </cell>
          <cell r="F52">
            <v>-101176.39753048275</v>
          </cell>
          <cell r="G52">
            <v>-101176.39753048275</v>
          </cell>
          <cell r="H52">
            <v>-95958.376143917121</v>
          </cell>
          <cell r="I52">
            <v>-80304.311984220258</v>
          </cell>
          <cell r="J52">
            <v>-101176.39753048275</v>
          </cell>
          <cell r="K52">
            <v>-101176.39753048275</v>
          </cell>
          <cell r="L52">
            <v>-101176.39753048275</v>
          </cell>
          <cell r="M52">
            <v>-101176.39753048275</v>
          </cell>
          <cell r="N52">
            <v>-101176.39753048275</v>
          </cell>
          <cell r="O52">
            <v>-1166361.6108415166</v>
          </cell>
          <cell r="R52">
            <v>-92656.73</v>
          </cell>
          <cell r="S52">
            <v>-204849.79999999996</v>
          </cell>
          <cell r="T52">
            <v>-281864.14</v>
          </cell>
          <cell r="U52">
            <v>-383040.53753048275</v>
          </cell>
          <cell r="V52">
            <v>-484216.93506096548</v>
          </cell>
          <cell r="W52">
            <v>-580175.31120488257</v>
          </cell>
          <cell r="X52">
            <v>-660479.62318910286</v>
          </cell>
          <cell r="Y52">
            <v>-761656.02071958571</v>
          </cell>
          <cell r="Z52">
            <v>-862832.41825006844</v>
          </cell>
          <cell r="AA52">
            <v>-964008.81578055117</v>
          </cell>
          <cell r="AB52">
            <v>-1065185.213311034</v>
          </cell>
          <cell r="AC52">
            <v>-1166361.6108415166</v>
          </cell>
        </row>
        <row r="53">
          <cell r="C53" t="e">
            <v>#DIV/0!</v>
          </cell>
          <cell r="D53" t="e">
            <v>#DIV/0!</v>
          </cell>
          <cell r="E53" t="e">
            <v>#DIV/0!</v>
          </cell>
          <cell r="F53" t="e">
            <v>#DIV/0!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</row>
        <row r="54">
          <cell r="A54" t="str">
            <v>Depreciation</v>
          </cell>
          <cell r="B54" t="str">
            <v>Depreciation</v>
          </cell>
          <cell r="C54">
            <v>4541.51</v>
          </cell>
          <cell r="D54">
            <v>4541.51</v>
          </cell>
          <cell r="E54">
            <v>4693.4799999999996</v>
          </cell>
          <cell r="F54">
            <v>5187.5</v>
          </cell>
          <cell r="G54">
            <v>5187.5</v>
          </cell>
          <cell r="H54">
            <v>5252.5</v>
          </cell>
          <cell r="I54">
            <v>5900.8333333333339</v>
          </cell>
          <cell r="J54">
            <v>6484.166666666667</v>
          </cell>
          <cell r="K54">
            <v>6484.166666666667</v>
          </cell>
          <cell r="L54">
            <v>6484.166666666667</v>
          </cell>
          <cell r="M54">
            <v>6484.166666666667</v>
          </cell>
          <cell r="N54">
            <v>6484.166666666667</v>
          </cell>
          <cell r="O54">
            <v>67725.666666666657</v>
          </cell>
          <cell r="R54">
            <v>4541.51</v>
          </cell>
          <cell r="S54">
            <v>9083.02</v>
          </cell>
          <cell r="T54">
            <v>13776.5</v>
          </cell>
          <cell r="U54">
            <v>18964</v>
          </cell>
          <cell r="V54">
            <v>24151.5</v>
          </cell>
          <cell r="W54">
            <v>29404</v>
          </cell>
          <cell r="X54">
            <v>35304.833333333336</v>
          </cell>
          <cell r="Y54">
            <v>41789</v>
          </cell>
          <cell r="Z54">
            <v>48273.166666666664</v>
          </cell>
          <cell r="AA54">
            <v>54757.333333333328</v>
          </cell>
          <cell r="AB54">
            <v>61241.499999999993</v>
          </cell>
          <cell r="AC54">
            <v>67725.666666666657</v>
          </cell>
        </row>
        <row r="56">
          <cell r="B56" t="str">
            <v>EBIT</v>
          </cell>
          <cell r="C56">
            <v>-97198.239999999991</v>
          </cell>
          <cell r="D56">
            <v>-116734.57999999999</v>
          </cell>
          <cell r="E56">
            <v>-81707.819999999992</v>
          </cell>
          <cell r="F56">
            <v>-106363.89753048275</v>
          </cell>
          <cell r="G56">
            <v>-106363.89753048275</v>
          </cell>
          <cell r="H56">
            <v>-101210.87614391712</v>
          </cell>
          <cell r="I56">
            <v>-86205.145317553586</v>
          </cell>
          <cell r="J56">
            <v>-107660.56419714942</v>
          </cell>
          <cell r="K56">
            <v>-107660.56419714942</v>
          </cell>
          <cell r="L56">
            <v>-107660.56419714942</v>
          </cell>
          <cell r="M56">
            <v>-107660.56419714942</v>
          </cell>
          <cell r="N56">
            <v>-107660.56419714942</v>
          </cell>
          <cell r="O56">
            <v>-1234087.2775081834</v>
          </cell>
          <cell r="R56">
            <v>-97198.239999999991</v>
          </cell>
          <cell r="S56">
            <v>-213932.81999999995</v>
          </cell>
          <cell r="T56">
            <v>-295640.64</v>
          </cell>
          <cell r="U56">
            <v>-402004.53753048275</v>
          </cell>
          <cell r="V56">
            <v>-508368.43506096548</v>
          </cell>
          <cell r="W56">
            <v>-609579.31120488257</v>
          </cell>
          <cell r="X56">
            <v>-695784.45652243623</v>
          </cell>
          <cell r="Y56">
            <v>-803445.02071958571</v>
          </cell>
          <cell r="Z56">
            <v>-911105.58491673507</v>
          </cell>
          <cell r="AA56">
            <v>-1018766.1491138845</v>
          </cell>
          <cell r="AB56">
            <v>-1126426.713311034</v>
          </cell>
          <cell r="AC56">
            <v>-1234087.2775081834</v>
          </cell>
        </row>
        <row r="57">
          <cell r="C57" t="e">
            <v>#DIV/0!</v>
          </cell>
          <cell r="D57" t="e">
            <v>#DIV/0!</v>
          </cell>
          <cell r="E57" t="e">
            <v>#DIV/0!</v>
          </cell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 t="e">
            <v>#DIV/0!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 t="e">
            <v>#DIV/0!</v>
          </cell>
        </row>
        <row r="58">
          <cell r="A58" t="str">
            <v>Interest</v>
          </cell>
          <cell r="B58" t="str">
            <v>Interest expense</v>
          </cell>
          <cell r="C58">
            <v>13523.810000000001</v>
          </cell>
          <cell r="D58">
            <v>17832.07</v>
          </cell>
          <cell r="E58">
            <v>8659.1200000000008</v>
          </cell>
          <cell r="F58">
            <v>-416.66666666666669</v>
          </cell>
          <cell r="G58">
            <v>-416.66666666666669</v>
          </cell>
          <cell r="H58">
            <v>-416.66666666666669</v>
          </cell>
          <cell r="I58">
            <v>-416.66666666666669</v>
          </cell>
          <cell r="J58">
            <v>-416.66666666666669</v>
          </cell>
          <cell r="K58">
            <v>-416.66666666666669</v>
          </cell>
          <cell r="L58">
            <v>-416.66666666666669</v>
          </cell>
          <cell r="M58">
            <v>-416.66666666666669</v>
          </cell>
          <cell r="N58">
            <v>-416.66666666666669</v>
          </cell>
          <cell r="O58">
            <v>36265.000000000022</v>
          </cell>
          <cell r="R58">
            <v>13523.810000000001</v>
          </cell>
          <cell r="S58">
            <v>31355.88</v>
          </cell>
          <cell r="T58">
            <v>40015</v>
          </cell>
          <cell r="U58">
            <v>39598.333333333336</v>
          </cell>
          <cell r="V58">
            <v>39181.666666666672</v>
          </cell>
          <cell r="W58">
            <v>38765.000000000007</v>
          </cell>
          <cell r="X58">
            <v>38348.333333333343</v>
          </cell>
          <cell r="Y58">
            <v>37931.666666666679</v>
          </cell>
          <cell r="Z58">
            <v>37515.000000000015</v>
          </cell>
          <cell r="AA58">
            <v>37098.33333333335</v>
          </cell>
          <cell r="AB58">
            <v>36681.666666666686</v>
          </cell>
          <cell r="AC58">
            <v>36265.000000000022</v>
          </cell>
        </row>
        <row r="60">
          <cell r="B60" t="str">
            <v>Profit Before Tax</v>
          </cell>
          <cell r="C60">
            <v>-110722.04999999999</v>
          </cell>
          <cell r="D60">
            <v>-134566.65</v>
          </cell>
          <cell r="E60">
            <v>-90366.939999999988</v>
          </cell>
          <cell r="F60">
            <v>-105947.23086381608</v>
          </cell>
          <cell r="G60">
            <v>-105947.23086381608</v>
          </cell>
          <cell r="H60">
            <v>-100794.20947725045</v>
          </cell>
          <cell r="I60">
            <v>-85788.478650886915</v>
          </cell>
          <cell r="J60">
            <v>-107243.89753048275</v>
          </cell>
          <cell r="K60">
            <v>-107243.89753048275</v>
          </cell>
          <cell r="L60">
            <v>-107243.89753048275</v>
          </cell>
          <cell r="M60">
            <v>-107243.89753048275</v>
          </cell>
          <cell r="N60">
            <v>-107243.89753048275</v>
          </cell>
          <cell r="O60">
            <v>-1270352.2775081834</v>
          </cell>
          <cell r="R60">
            <v>-110722.04999999999</v>
          </cell>
          <cell r="S60">
            <v>-245288.69999999995</v>
          </cell>
          <cell r="T60">
            <v>-335655.64</v>
          </cell>
          <cell r="U60">
            <v>-441602.87086381606</v>
          </cell>
          <cell r="V60">
            <v>-547550.10172763211</v>
          </cell>
          <cell r="W60">
            <v>-648344.31120488257</v>
          </cell>
          <cell r="X60">
            <v>-734132.7898557696</v>
          </cell>
          <cell r="Y60">
            <v>-841376.68738625234</v>
          </cell>
          <cell r="Z60">
            <v>-948620.58491673507</v>
          </cell>
          <cell r="AA60">
            <v>-1055864.4824472179</v>
          </cell>
          <cell r="AB60">
            <v>-1163108.3799777008</v>
          </cell>
          <cell r="AC60">
            <v>-1270352.2775081834</v>
          </cell>
        </row>
        <row r="61">
          <cell r="C61" t="e">
            <v>#DIV/0!</v>
          </cell>
          <cell r="D61" t="e">
            <v>#DIV/0!</v>
          </cell>
          <cell r="E61" t="e">
            <v>#DIV/0!</v>
          </cell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</row>
        <row r="62">
          <cell r="A62" t="str">
            <v>Income Tax</v>
          </cell>
          <cell r="B62" t="str">
            <v>Income tax</v>
          </cell>
          <cell r="C62">
            <v>-44003</v>
          </cell>
          <cell r="D62">
            <v>14273</v>
          </cell>
          <cell r="E62">
            <v>37786</v>
          </cell>
          <cell r="F62">
            <v>135361</v>
          </cell>
          <cell r="G62">
            <v>145872</v>
          </cell>
          <cell r="H62">
            <v>51749</v>
          </cell>
          <cell r="I62">
            <v>-75289</v>
          </cell>
          <cell r="J62">
            <v>-13667</v>
          </cell>
          <cell r="K62">
            <v>104879</v>
          </cell>
          <cell r="L62">
            <v>85705.134117004331</v>
          </cell>
          <cell r="M62">
            <v>155864.9564161046</v>
          </cell>
          <cell r="N62">
            <v>127888.4434483622</v>
          </cell>
          <cell r="O62">
            <v>726419.53398147109</v>
          </cell>
          <cell r="R62">
            <v>-44003</v>
          </cell>
          <cell r="S62">
            <v>-29730</v>
          </cell>
          <cell r="T62">
            <v>8056</v>
          </cell>
          <cell r="U62">
            <v>143417</v>
          </cell>
          <cell r="V62">
            <v>289289</v>
          </cell>
          <cell r="W62">
            <v>341038</v>
          </cell>
          <cell r="X62">
            <v>265749</v>
          </cell>
          <cell r="Y62">
            <v>252082</v>
          </cell>
          <cell r="Z62">
            <v>356961</v>
          </cell>
          <cell r="AA62">
            <v>442666.13411700435</v>
          </cell>
          <cell r="AB62">
            <v>598531.09053310892</v>
          </cell>
          <cell r="AC62">
            <v>726419.53398147109</v>
          </cell>
        </row>
        <row r="64">
          <cell r="B64" t="str">
            <v>PAT</v>
          </cell>
          <cell r="C64">
            <v>-66719.049999999988</v>
          </cell>
          <cell r="D64">
            <v>-148839.65</v>
          </cell>
          <cell r="E64">
            <v>-128152.93999999999</v>
          </cell>
          <cell r="F64">
            <v>-241308.23086381608</v>
          </cell>
          <cell r="G64">
            <v>-251819.23086381608</v>
          </cell>
          <cell r="H64">
            <v>-152543.20947725046</v>
          </cell>
          <cell r="I64">
            <v>-10499.478650886915</v>
          </cell>
          <cell r="J64">
            <v>-93576.897530482747</v>
          </cell>
          <cell r="K64">
            <v>-212122.89753048273</v>
          </cell>
          <cell r="L64">
            <v>-192949.03164748708</v>
          </cell>
          <cell r="M64">
            <v>-263108.85394658736</v>
          </cell>
          <cell r="N64">
            <v>-235132.34097884496</v>
          </cell>
          <cell r="O64">
            <v>-1996771.8114896545</v>
          </cell>
          <cell r="R64">
            <v>-66719.049999999988</v>
          </cell>
          <cell r="S64">
            <v>-215558.69999999995</v>
          </cell>
          <cell r="T64">
            <v>-343711.64</v>
          </cell>
          <cell r="U64">
            <v>-585019.870863816</v>
          </cell>
          <cell r="V64">
            <v>-836839.10172763211</v>
          </cell>
          <cell r="W64">
            <v>-989382.31120488257</v>
          </cell>
          <cell r="X64">
            <v>-999881.7898557696</v>
          </cell>
          <cell r="Y64">
            <v>-1093458.6873862525</v>
          </cell>
          <cell r="Z64">
            <v>-1305581.5849167351</v>
          </cell>
          <cell r="AA64">
            <v>-1498530.6165642221</v>
          </cell>
          <cell r="AB64">
            <v>-1761639.4705108097</v>
          </cell>
          <cell r="AC64">
            <v>-1996771.8114896545</v>
          </cell>
        </row>
        <row r="65"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</row>
      </sheetData>
      <sheetData sheetId="98" refreshError="1">
        <row r="10">
          <cell r="A10" t="str">
            <v>Sales</v>
          </cell>
          <cell r="B10" t="str">
            <v>Sales</v>
          </cell>
          <cell r="C10">
            <v>73302</v>
          </cell>
          <cell r="D10">
            <v>73302.31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146604.31</v>
          </cell>
          <cell r="R10">
            <v>73302</v>
          </cell>
          <cell r="S10">
            <v>146604.31</v>
          </cell>
          <cell r="T10">
            <v>146604.31</v>
          </cell>
          <cell r="U10">
            <v>146604.31</v>
          </cell>
          <cell r="V10">
            <v>146604.31</v>
          </cell>
          <cell r="W10">
            <v>146604.31</v>
          </cell>
          <cell r="X10">
            <v>146604.31</v>
          </cell>
          <cell r="Y10">
            <v>146604.31</v>
          </cell>
          <cell r="Z10">
            <v>146604.31</v>
          </cell>
          <cell r="AA10">
            <v>146604.31</v>
          </cell>
          <cell r="AB10">
            <v>146604.31</v>
          </cell>
          <cell r="AC10">
            <v>146604.31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73302</v>
          </cell>
          <cell r="D13">
            <v>73302.31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146604.31</v>
          </cell>
          <cell r="P13">
            <v>1</v>
          </cell>
          <cell r="R13">
            <v>73302</v>
          </cell>
          <cell r="S13">
            <v>146604.31</v>
          </cell>
          <cell r="T13">
            <v>146604.31</v>
          </cell>
          <cell r="U13">
            <v>146604.31</v>
          </cell>
          <cell r="V13">
            <v>146604.31</v>
          </cell>
          <cell r="W13">
            <v>146604.31</v>
          </cell>
          <cell r="X13">
            <v>146604.31</v>
          </cell>
          <cell r="Y13">
            <v>146604.31</v>
          </cell>
          <cell r="Z13">
            <v>146604.31</v>
          </cell>
          <cell r="AA13">
            <v>146604.31</v>
          </cell>
          <cell r="AB13">
            <v>146604.31</v>
          </cell>
          <cell r="AC13">
            <v>146604.31</v>
          </cell>
        </row>
        <row r="14">
          <cell r="C14">
            <v>1</v>
          </cell>
          <cell r="D14">
            <v>1</v>
          </cell>
          <cell r="E14" t="e">
            <v>#DIV/0!</v>
          </cell>
          <cell r="F14" t="e">
            <v>#DIV/0!</v>
          </cell>
          <cell r="G14" t="e">
            <v>#DIV/0!</v>
          </cell>
          <cell r="H14" t="e">
            <v>#DIV/0!</v>
          </cell>
          <cell r="I14" t="e">
            <v>#DIV/0!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1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Factory Packaging</v>
          </cell>
          <cell r="B17" t="str">
            <v>Packaging Material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 t="str">
            <v>Factory Motor</v>
          </cell>
          <cell r="B21" t="str">
            <v>Motor Vehicle Expenses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B26" t="str">
            <v>Total Manufacturing Costs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C27">
            <v>0</v>
          </cell>
          <cell r="D27">
            <v>0</v>
          </cell>
          <cell r="E27" t="e">
            <v>#DIV/0!</v>
          </cell>
          <cell r="F27" t="e">
            <v>#DIV/0!</v>
          </cell>
          <cell r="G27" t="e">
            <v>#DIV/0!</v>
          </cell>
          <cell r="H27" t="e">
            <v>#DIV/0!</v>
          </cell>
          <cell r="I27" t="e">
            <v>#DIV/0!</v>
          </cell>
          <cell r="J27" t="e">
            <v>#DIV/0!</v>
          </cell>
          <cell r="K27" t="e">
            <v>#DIV/0!</v>
          </cell>
          <cell r="L27" t="e">
            <v>#DIV/0!</v>
          </cell>
          <cell r="M27" t="e">
            <v>#DIV/0!</v>
          </cell>
          <cell r="N27" t="e">
            <v>#DIV/0!</v>
          </cell>
          <cell r="O27">
            <v>0</v>
          </cell>
        </row>
        <row r="28">
          <cell r="B28" t="str">
            <v>Contribution margin</v>
          </cell>
          <cell r="C28">
            <v>73302</v>
          </cell>
          <cell r="D28">
            <v>73302.31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146604.31</v>
          </cell>
          <cell r="P28">
            <v>1</v>
          </cell>
          <cell r="R28">
            <v>73302</v>
          </cell>
          <cell r="S28">
            <v>146604.31</v>
          </cell>
          <cell r="T28">
            <v>146604.31</v>
          </cell>
          <cell r="U28">
            <v>146604.31</v>
          </cell>
          <cell r="V28">
            <v>146604.31</v>
          </cell>
          <cell r="W28">
            <v>146604.31</v>
          </cell>
          <cell r="X28">
            <v>146604.31</v>
          </cell>
          <cell r="Y28">
            <v>146604.31</v>
          </cell>
          <cell r="Z28">
            <v>146604.31</v>
          </cell>
          <cell r="AA28">
            <v>146604.31</v>
          </cell>
          <cell r="AB28">
            <v>146604.31</v>
          </cell>
          <cell r="AC28">
            <v>146604.31</v>
          </cell>
        </row>
        <row r="29">
          <cell r="C29">
            <v>1</v>
          </cell>
          <cell r="D29">
            <v>1</v>
          </cell>
          <cell r="E29" t="e">
            <v>#DIV/0!</v>
          </cell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>
            <v>1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Installation Labour</v>
          </cell>
          <cell r="B32" t="str">
            <v>Installation Labour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Sales Commission</v>
          </cell>
          <cell r="B33" t="str">
            <v>Sales Commission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 t="str">
            <v>Sales Advertising</v>
          </cell>
          <cell r="B34" t="str">
            <v>Advertising Expenses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Sales Doubtful Debts</v>
          </cell>
          <cell r="B35" t="str">
            <v>Doubtful Debts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 t="str">
            <v>Sales Motor</v>
          </cell>
          <cell r="B36" t="str">
            <v>Motor Vehicle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Sales Rent</v>
          </cell>
          <cell r="B37" t="str">
            <v>Rent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Sales Telephone</v>
          </cell>
          <cell r="B38" t="str">
            <v>Telephone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Sales Freight</v>
          </cell>
          <cell r="B39" t="str">
            <v>Freight - Outwards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Sales Insurance</v>
          </cell>
          <cell r="B40" t="str">
            <v>Insurance - General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</row>
        <row r="41">
          <cell r="A41" t="str">
            <v>Sales Warranty</v>
          </cell>
          <cell r="B41" t="str">
            <v>Warranty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B43" t="str">
            <v>Total Selling Expenses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C44">
            <v>0</v>
          </cell>
          <cell r="D44">
            <v>0</v>
          </cell>
          <cell r="E44" t="e">
            <v>#DIV/0!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>
            <v>0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56010.777777777774</v>
          </cell>
          <cell r="D46">
            <v>-21388.080000000009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34622.697777777765</v>
          </cell>
          <cell r="P46">
            <v>0.23616425586517725</v>
          </cell>
          <cell r="R46">
            <v>56010.777777777774</v>
          </cell>
          <cell r="S46">
            <v>34622.697777777765</v>
          </cell>
          <cell r="T46">
            <v>34622.697777777765</v>
          </cell>
          <cell r="U46">
            <v>34622.697777777765</v>
          </cell>
          <cell r="V46">
            <v>34622.697777777765</v>
          </cell>
          <cell r="W46">
            <v>34622.697777777765</v>
          </cell>
          <cell r="X46">
            <v>34622.697777777765</v>
          </cell>
          <cell r="Y46">
            <v>34622.697777777765</v>
          </cell>
          <cell r="Z46">
            <v>34622.697777777765</v>
          </cell>
          <cell r="AA46">
            <v>34622.697777777765</v>
          </cell>
          <cell r="AB46">
            <v>34622.697777777765</v>
          </cell>
          <cell r="AC46">
            <v>34622.697777777765</v>
          </cell>
        </row>
        <row r="47">
          <cell r="A47" t="str">
            <v>Admin Telephone</v>
          </cell>
          <cell r="B47" t="str">
            <v>Telephone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 t="str">
            <v>Admin Other</v>
          </cell>
          <cell r="B48" t="str">
            <v>Other Admin Expenses</v>
          </cell>
          <cell r="C48">
            <v>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16</v>
          </cell>
          <cell r="P48">
            <v>1.0913730981033232E-4</v>
          </cell>
          <cell r="R48">
            <v>16</v>
          </cell>
          <cell r="S48">
            <v>16</v>
          </cell>
          <cell r="T48">
            <v>16</v>
          </cell>
          <cell r="U48">
            <v>16</v>
          </cell>
          <cell r="V48">
            <v>16</v>
          </cell>
          <cell r="W48">
            <v>16</v>
          </cell>
          <cell r="X48">
            <v>16</v>
          </cell>
          <cell r="Y48">
            <v>16</v>
          </cell>
          <cell r="Z48">
            <v>16</v>
          </cell>
          <cell r="AA48">
            <v>16</v>
          </cell>
          <cell r="AB48">
            <v>16</v>
          </cell>
          <cell r="AC48">
            <v>16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B50" t="str">
            <v>Total Administrative expenses</v>
          </cell>
          <cell r="C50">
            <v>56026.777777777774</v>
          </cell>
          <cell r="D50">
            <v>-21388.080000000009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34638.697777777765</v>
          </cell>
          <cell r="P50">
            <v>0.23627339317498761</v>
          </cell>
          <cell r="R50">
            <v>56026.777777777774</v>
          </cell>
          <cell r="S50">
            <v>34638.697777777765</v>
          </cell>
          <cell r="T50">
            <v>34638.697777777765</v>
          </cell>
          <cell r="U50">
            <v>34638.697777777765</v>
          </cell>
          <cell r="V50">
            <v>34638.697777777765</v>
          </cell>
          <cell r="W50">
            <v>34638.697777777765</v>
          </cell>
          <cell r="X50">
            <v>34638.697777777765</v>
          </cell>
          <cell r="Y50">
            <v>34638.697777777765</v>
          </cell>
          <cell r="Z50">
            <v>34638.697777777765</v>
          </cell>
          <cell r="AA50">
            <v>34638.697777777765</v>
          </cell>
          <cell r="AB50">
            <v>34638.697777777765</v>
          </cell>
          <cell r="AC50">
            <v>34638.697777777765</v>
          </cell>
        </row>
        <row r="51">
          <cell r="C51">
            <v>0.76432809169978677</v>
          </cell>
          <cell r="D51">
            <v>-0.29177907217385113</v>
          </cell>
          <cell r="E51" t="e">
            <v>#DIV/0!</v>
          </cell>
          <cell r="F51" t="e">
            <v>#DIV/0!</v>
          </cell>
          <cell r="G51" t="e">
            <v>#DIV/0!</v>
          </cell>
          <cell r="H51" t="e">
            <v>#DIV/0!</v>
          </cell>
          <cell r="I51" t="e">
            <v>#DIV/0!</v>
          </cell>
          <cell r="J51" t="e">
            <v>#DIV/0!</v>
          </cell>
          <cell r="K51" t="e">
            <v>#DIV/0!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0.23627339317498761</v>
          </cell>
        </row>
        <row r="52">
          <cell r="B52" t="str">
            <v>EBITDA</v>
          </cell>
          <cell r="C52">
            <v>17275.222222222226</v>
          </cell>
          <cell r="D52">
            <v>94690.390000000014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111965.61222222223</v>
          </cell>
          <cell r="P52">
            <v>0.76372660682501237</v>
          </cell>
          <cell r="R52">
            <v>17275.222222222226</v>
          </cell>
          <cell r="S52">
            <v>111965.61222222223</v>
          </cell>
          <cell r="T52">
            <v>111965.61222222223</v>
          </cell>
          <cell r="U52">
            <v>111965.61222222223</v>
          </cell>
          <cell r="V52">
            <v>111965.61222222223</v>
          </cell>
          <cell r="W52">
            <v>111965.61222222223</v>
          </cell>
          <cell r="X52">
            <v>111965.61222222223</v>
          </cell>
          <cell r="Y52">
            <v>111965.61222222223</v>
          </cell>
          <cell r="Z52">
            <v>111965.61222222223</v>
          </cell>
          <cell r="AA52">
            <v>111965.61222222223</v>
          </cell>
          <cell r="AB52">
            <v>111965.61222222223</v>
          </cell>
          <cell r="AC52">
            <v>111965.61222222223</v>
          </cell>
        </row>
        <row r="53">
          <cell r="C53">
            <v>0.23567190830021317</v>
          </cell>
          <cell r="D53">
            <v>1.2917790721738511</v>
          </cell>
          <cell r="E53" t="e">
            <v>#DIV/0!</v>
          </cell>
          <cell r="F53" t="e">
            <v>#DIV/0!</v>
          </cell>
          <cell r="G53" t="e">
            <v>#DIV/0!</v>
          </cell>
          <cell r="H53" t="e">
            <v>#DIV/0!</v>
          </cell>
          <cell r="I53" t="e">
            <v>#DIV/0!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>
            <v>0.76372660682501237</v>
          </cell>
        </row>
        <row r="54">
          <cell r="A54" t="str">
            <v>Depreciation</v>
          </cell>
          <cell r="B54" t="str">
            <v>Depreciation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6">
          <cell r="B56" t="str">
            <v>EBIT</v>
          </cell>
          <cell r="C56">
            <v>17275.222222222226</v>
          </cell>
          <cell r="D56">
            <v>94690.390000000014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111965.61222222223</v>
          </cell>
          <cell r="P56">
            <v>0.76372660682501237</v>
          </cell>
          <cell r="R56">
            <v>17275.222222222226</v>
          </cell>
          <cell r="S56">
            <v>111965.61222222223</v>
          </cell>
          <cell r="T56">
            <v>111965.61222222223</v>
          </cell>
          <cell r="U56">
            <v>111965.61222222223</v>
          </cell>
          <cell r="V56">
            <v>111965.61222222223</v>
          </cell>
          <cell r="W56">
            <v>111965.61222222223</v>
          </cell>
          <cell r="X56">
            <v>111965.61222222223</v>
          </cell>
          <cell r="Y56">
            <v>111965.61222222223</v>
          </cell>
          <cell r="Z56">
            <v>111965.61222222223</v>
          </cell>
          <cell r="AA56">
            <v>111965.61222222223</v>
          </cell>
          <cell r="AB56">
            <v>111965.61222222223</v>
          </cell>
          <cell r="AC56">
            <v>111965.61222222223</v>
          </cell>
        </row>
        <row r="57">
          <cell r="C57">
            <v>0.23567190830021317</v>
          </cell>
          <cell r="D57">
            <v>1.2917790721738511</v>
          </cell>
          <cell r="E57" t="e">
            <v>#DIV/0!</v>
          </cell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 t="e">
            <v>#DIV/0!</v>
          </cell>
          <cell r="K57" t="e">
            <v>#DIV/0!</v>
          </cell>
          <cell r="L57" t="e">
            <v>#DIV/0!</v>
          </cell>
          <cell r="M57" t="e">
            <v>#DIV/0!</v>
          </cell>
          <cell r="N57" t="e">
            <v>#DIV/0!</v>
          </cell>
          <cell r="O57">
            <v>0.76372660682501237</v>
          </cell>
        </row>
        <row r="58">
          <cell r="A58" t="str">
            <v>Interest</v>
          </cell>
          <cell r="B58" t="str">
            <v>Interest expense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60">
          <cell r="B60" t="str">
            <v>Profit Before Tax</v>
          </cell>
          <cell r="C60">
            <v>17275.222222222226</v>
          </cell>
          <cell r="D60">
            <v>94690.390000000014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111965.61222222223</v>
          </cell>
          <cell r="P60">
            <v>0.76372660682501237</v>
          </cell>
          <cell r="R60">
            <v>17275.222222222226</v>
          </cell>
          <cell r="S60">
            <v>111965.61222222223</v>
          </cell>
          <cell r="T60">
            <v>111965.61222222223</v>
          </cell>
          <cell r="U60">
            <v>111965.61222222223</v>
          </cell>
          <cell r="V60">
            <v>111965.61222222223</v>
          </cell>
          <cell r="W60">
            <v>111965.61222222223</v>
          </cell>
          <cell r="X60">
            <v>111965.61222222223</v>
          </cell>
          <cell r="Y60">
            <v>111965.61222222223</v>
          </cell>
          <cell r="Z60">
            <v>111965.61222222223</v>
          </cell>
          <cell r="AA60">
            <v>111965.61222222223</v>
          </cell>
          <cell r="AB60">
            <v>111965.61222222223</v>
          </cell>
          <cell r="AC60">
            <v>111965.61222222223</v>
          </cell>
        </row>
        <row r="61">
          <cell r="C61">
            <v>0.23567190830021317</v>
          </cell>
          <cell r="D61">
            <v>1.2917790721738511</v>
          </cell>
          <cell r="E61" t="e">
            <v>#DIV/0!</v>
          </cell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>
            <v>0.76372660682501237</v>
          </cell>
        </row>
        <row r="62">
          <cell r="A62" t="str">
            <v>Income Tax</v>
          </cell>
          <cell r="B62" t="str">
            <v>Income tax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4">
          <cell r="B64" t="str">
            <v>PAT</v>
          </cell>
          <cell r="C64">
            <v>17275.222222222226</v>
          </cell>
          <cell r="D64">
            <v>94690.390000000014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111965.61222222223</v>
          </cell>
          <cell r="P64">
            <v>0.76372660682501237</v>
          </cell>
          <cell r="R64">
            <v>17275.222222222226</v>
          </cell>
          <cell r="S64">
            <v>111965.61222222223</v>
          </cell>
          <cell r="T64">
            <v>111965.61222222223</v>
          </cell>
          <cell r="U64">
            <v>111965.61222222223</v>
          </cell>
          <cell r="V64">
            <v>111965.61222222223</v>
          </cell>
          <cell r="W64">
            <v>111965.61222222223</v>
          </cell>
          <cell r="X64">
            <v>111965.61222222223</v>
          </cell>
          <cell r="Y64">
            <v>111965.61222222223</v>
          </cell>
          <cell r="Z64">
            <v>111965.61222222223</v>
          </cell>
          <cell r="AA64">
            <v>111965.61222222223</v>
          </cell>
          <cell r="AB64">
            <v>111965.61222222223</v>
          </cell>
          <cell r="AC64">
            <v>111965.61222222223</v>
          </cell>
        </row>
        <row r="65">
          <cell r="C65">
            <v>0.23567190830021317</v>
          </cell>
          <cell r="D65">
            <v>1.2917790721738511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>
            <v>0.76372660682501237</v>
          </cell>
        </row>
      </sheetData>
      <sheetData sheetId="9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CP Mgt"/>
      <sheetName val="CCPL"/>
      <sheetName val="Shareholders summary"/>
      <sheetName val="Salary"/>
      <sheetName val="Listed PE Funds"/>
      <sheetName val="PE multiple"/>
      <sheetName val="Listed Fnd Mgrs % FUM"/>
      <sheetName val="Acquistion % FUM"/>
      <sheetName val="CCP Mgt DCF workings"/>
      <sheetName val="&gt;&gt; FUND I"/>
      <sheetName val="Fund 1 Carry"/>
      <sheetName val="&gt;&gt;FUND II"/>
      <sheetName val="Assumptions (2)"/>
      <sheetName val="Methodology 1 (2)"/>
      <sheetName val="Methodology 2 (2)"/>
      <sheetName val="&gt;&gt;FUND III"/>
      <sheetName val="Assumptions"/>
      <sheetName val="Methodology 1"/>
      <sheetName val="Methodology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_Board"/>
      <sheetName val="DashBoard"/>
      <sheetName val="Dashboard(Old)"/>
      <sheetName val="Door Produced"/>
      <sheetName val="Trend Sales and EBITDA"/>
      <sheetName val="Normalisations"/>
      <sheetName val="Steel-Line Group P&amp;L Consol"/>
      <sheetName val="Steel-Line Group v Bud v LY "/>
      <sheetName val="P&amp;L Steel-Line v Bud v LY"/>
      <sheetName val="P&amp;L Boss v Bud v LY"/>
      <sheetName val="P&amp;L Accent v Bud v LY"/>
      <sheetName val="P&amp;L Mirage v Bud v LY"/>
      <sheetName val="P&amp;L PWD v Bud v LY"/>
      <sheetName val="P&amp;L ACN v Bud v LY"/>
      <sheetName val="Steel-Line Group P&amp;L Analysis"/>
      <sheetName val="Steel-Line P&amp;L Analysis"/>
      <sheetName val="Boss P&amp;L Analysis"/>
      <sheetName val="Accent P&amp;L Analysis"/>
      <sheetName val="Mirage P&amp;L Analysis"/>
      <sheetName val="PWD P&amp;L Analysis"/>
      <sheetName val="ACN P&amp;L Analysis"/>
      <sheetName val="Steel-Line Group P&amp;L (13 mths)"/>
      <sheetName val="Steel-Line P&amp;L (13 months)"/>
      <sheetName val="Boss P&amp;L (13 months)"/>
      <sheetName val="Accent P&amp;L (13 months)"/>
      <sheetName val="Mirage P&amp;L (13 months) (O)"/>
      <sheetName val="PWD P&amp;L (13 months) (O)"/>
      <sheetName val="Mirage P&amp;L (13 months)"/>
      <sheetName val="PWD P&amp;L (13 months)"/>
      <sheetName val="ACN P&amp;L (13 months)"/>
      <sheetName val="Branch MTD"/>
      <sheetName val="Branch YTD"/>
      <sheetName val="Mirage P&amp;L by branch"/>
      <sheetName val="Group PL FCST v Bud"/>
      <sheetName val="STL PL FCST vs Bud"/>
      <sheetName val="Boss PL FCST vs Bud"/>
      <sheetName val="Accent PL FCST vs Bud"/>
      <sheetName val="Mirage PL FCST vs Bud"/>
      <sheetName val="PWD PL FCST vs Bud"/>
      <sheetName val="Mirage P&amp;L Victoria"/>
      <sheetName val="Mirage P&amp;L Bris + Bifolds"/>
      <sheetName val="Mirage P&amp;L WA "/>
      <sheetName val="Mirage P&amp;L HO"/>
      <sheetName val="Mirage Victoria (13 months)"/>
      <sheetName val="Mirage Bris+Bifolds (13 months)"/>
      <sheetName val="MIrage WA (13 months)"/>
      <sheetName val="HO P&amp;L (13 months)"/>
      <sheetName val="Steel-Line Group Forecast"/>
      <sheetName val="Steel-Line Forecast"/>
      <sheetName val="Boss Forecast"/>
      <sheetName val="Accent Forecast"/>
      <sheetName val="Mirage Forecast"/>
      <sheetName val="PWD Forecast"/>
      <sheetName val="ACN Forecast"/>
      <sheetName val="Steel-Line Group FCast Analysis"/>
      <sheetName val="Steel-Line FCast Analysis"/>
      <sheetName val="Boss FCast Analysis"/>
      <sheetName val="Accent FCast Analysis"/>
      <sheetName val="Mirage FCast Analysis"/>
      <sheetName val="PWD FCast Analysis"/>
      <sheetName val="ACN FCast Analysis"/>
      <sheetName val="BS Group by Entity"/>
      <sheetName val="Cash Flow"/>
      <sheetName val="BS Steel-Line Group"/>
      <sheetName val="Cash Flow (13mths)"/>
      <sheetName val="BS Steel-Line"/>
      <sheetName val="BS Boss"/>
      <sheetName val="BS Accent"/>
      <sheetName val="BS Mirage"/>
      <sheetName val="BS PWD"/>
      <sheetName val="BS ACN"/>
      <sheetName val="BS Elimination"/>
      <sheetName val="Interco Consol Worksheet"/>
      <sheetName val="Interco (Working)"/>
      <sheetName val="BS Elims (InterCom)"/>
      <sheetName val="Covenants "/>
      <sheetName val="Provisions and Accruals"/>
      <sheetName val="Provision &amp; Accrual (sum)"/>
      <sheetName val="Provisions and Accruals (work)"/>
      <sheetName val="Debtors TB"/>
      <sheetName val="Debtors 90days"/>
      <sheetName val="Debtors (Legal)"/>
      <sheetName val="8 week Cash Flow"/>
      <sheetName val="Fixed Assets"/>
      <sheetName val="Inventory"/>
      <sheetName val="Sales by Business Unit"/>
      <sheetName val="Sales by Branch"/>
      <sheetName val="Sales by Product"/>
      <sheetName val="Business Unit GM"/>
      <sheetName val="Branch GM"/>
      <sheetName val="Warranty by Product"/>
      <sheetName val="Warranty by Business Unit"/>
      <sheetName val="Warranty by Reason Code"/>
      <sheetName val="Order Bank"/>
      <sheetName val="WIP"/>
      <sheetName val="Operations Scorecard"/>
      <sheetName val="OHS"/>
      <sheetName val="KPI"/>
      <sheetName val="Litigation Register"/>
      <sheetName val="Insurance Claims Register"/>
      <sheetName val="Bud - Group"/>
      <sheetName val="Bud - STL"/>
      <sheetName val="Bud - Boss"/>
      <sheetName val="Bud - Accent"/>
      <sheetName val="Bud - Mirage"/>
      <sheetName val="Bud - PW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A8" t="str">
            <v>Sales - External</v>
          </cell>
          <cell r="B8">
            <v>9862021.371818183</v>
          </cell>
          <cell r="D8">
            <v>13091271.017004903</v>
          </cell>
          <cell r="F8">
            <v>-3229249.6451867204</v>
          </cell>
          <cell r="G8">
            <v>0</v>
          </cell>
          <cell r="H8">
            <v>12104852.796203397</v>
          </cell>
          <cell r="J8">
            <v>-2242831.4243852142</v>
          </cell>
          <cell r="L8" t="str">
            <v>External Sales</v>
          </cell>
          <cell r="M8">
            <v>107022055.64636363</v>
          </cell>
          <cell r="O8">
            <v>121736690.56550455</v>
          </cell>
          <cell r="Q8">
            <v>-14714634.91914092</v>
          </cell>
          <cell r="R8">
            <v>0</v>
          </cell>
          <cell r="S8">
            <v>107084710.97169441</v>
          </cell>
          <cell r="U8">
            <v>-62655.325330778956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F10">
            <v>0</v>
          </cell>
          <cell r="G10">
            <v>0</v>
          </cell>
          <cell r="J10">
            <v>0</v>
          </cell>
          <cell r="K10">
            <v>0</v>
          </cell>
          <cell r="L10" t="str">
            <v>Steel-Line</v>
          </cell>
          <cell r="Q10">
            <v>0</v>
          </cell>
          <cell r="R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F11">
            <v>0</v>
          </cell>
          <cell r="G11">
            <v>0</v>
          </cell>
          <cell r="J11">
            <v>0</v>
          </cell>
          <cell r="K11">
            <v>0</v>
          </cell>
          <cell r="L11" t="str">
            <v>Boss</v>
          </cell>
          <cell r="Q11">
            <v>0</v>
          </cell>
          <cell r="R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F12">
            <v>0</v>
          </cell>
          <cell r="G12">
            <v>0</v>
          </cell>
          <cell r="J12">
            <v>0</v>
          </cell>
          <cell r="K12">
            <v>0</v>
          </cell>
          <cell r="L12" t="str">
            <v>Accent</v>
          </cell>
          <cell r="Q12">
            <v>0</v>
          </cell>
          <cell r="R12">
            <v>0</v>
          </cell>
          <cell r="U12">
            <v>0</v>
          </cell>
          <cell r="V12">
            <v>0</v>
          </cell>
        </row>
        <row r="13">
          <cell r="A13" t="str">
            <v>Interco Sales - Mirage</v>
          </cell>
          <cell r="F13">
            <v>0</v>
          </cell>
          <cell r="G13">
            <v>0</v>
          </cell>
          <cell r="J13">
            <v>0</v>
          </cell>
          <cell r="K13">
            <v>0</v>
          </cell>
          <cell r="L13" t="str">
            <v>Mirage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</row>
        <row r="14">
          <cell r="A14" t="str">
            <v>Interco Sales - PWD</v>
          </cell>
          <cell r="F14">
            <v>0</v>
          </cell>
          <cell r="G14">
            <v>0</v>
          </cell>
          <cell r="J14">
            <v>0</v>
          </cell>
          <cell r="K14">
            <v>0</v>
          </cell>
          <cell r="L14" t="str">
            <v>PWD</v>
          </cell>
          <cell r="Q14">
            <v>0</v>
          </cell>
          <cell r="R14">
            <v>0</v>
          </cell>
          <cell r="U14">
            <v>0</v>
          </cell>
          <cell r="V14">
            <v>0</v>
          </cell>
        </row>
        <row r="15">
          <cell r="A15" t="str">
            <v>Interco Sales - A.C.N.</v>
          </cell>
          <cell r="F15">
            <v>0</v>
          </cell>
          <cell r="G15">
            <v>0</v>
          </cell>
          <cell r="J15">
            <v>0</v>
          </cell>
          <cell r="K15">
            <v>0</v>
          </cell>
          <cell r="L15" t="str">
            <v>A.C.N.</v>
          </cell>
          <cell r="Q15">
            <v>0</v>
          </cell>
          <cell r="R15">
            <v>0</v>
          </cell>
          <cell r="U15">
            <v>0</v>
          </cell>
          <cell r="V15">
            <v>0</v>
          </cell>
        </row>
        <row r="16">
          <cell r="B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 t="str">
            <v>Total Intercompany</v>
          </cell>
          <cell r="M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A17" t="str">
            <v>Sales</v>
          </cell>
          <cell r="B17">
            <v>9862021.371818183</v>
          </cell>
          <cell r="D17">
            <v>13091271.017004903</v>
          </cell>
          <cell r="F17">
            <v>-3229249.6451867204</v>
          </cell>
          <cell r="G17">
            <v>0</v>
          </cell>
          <cell r="H17">
            <v>12104852.796203397</v>
          </cell>
          <cell r="J17">
            <v>-2242831.4243852142</v>
          </cell>
          <cell r="K17">
            <v>0</v>
          </cell>
          <cell r="L17" t="str">
            <v>Total Sales</v>
          </cell>
          <cell r="M17">
            <v>107022055.64636363</v>
          </cell>
          <cell r="O17">
            <v>121736690.56550455</v>
          </cell>
          <cell r="Q17">
            <v>-14714634.91914092</v>
          </cell>
          <cell r="R17">
            <v>0</v>
          </cell>
          <cell r="S17">
            <v>107084710.97169441</v>
          </cell>
          <cell r="U17">
            <v>-62655.325330778956</v>
          </cell>
          <cell r="V17">
            <v>0</v>
          </cell>
        </row>
        <row r="19">
          <cell r="A19" t="str">
            <v>Cost of Goods Sold</v>
          </cell>
          <cell r="B19">
            <v>4205104.0918181827</v>
          </cell>
          <cell r="C19">
            <v>0.42639373139412706</v>
          </cell>
          <cell r="D19">
            <v>5063329.5348189762</v>
          </cell>
          <cell r="E19">
            <v>0.38677142412237631</v>
          </cell>
          <cell r="F19">
            <v>858225.44300079346</v>
          </cell>
          <cell r="G19">
            <v>-3.9622307271750756E-2</v>
          </cell>
          <cell r="H19">
            <v>5132694.6936363643</v>
          </cell>
          <cell r="I19">
            <v>0.4240195878504362</v>
          </cell>
          <cell r="J19">
            <v>927590.60181818157</v>
          </cell>
          <cell r="K19">
            <v>-2.3741435436908653E-3</v>
          </cell>
          <cell r="L19" t="str">
            <v>Cost of goods sold - Material Only</v>
          </cell>
          <cell r="M19">
            <v>40137944.696363643</v>
          </cell>
          <cell r="N19">
            <v>0.3750436716427194</v>
          </cell>
          <cell r="O19">
            <v>47625751.94464682</v>
          </cell>
          <cell r="P19">
            <v>0.39121937456497696</v>
          </cell>
          <cell r="Q19">
            <v>7487807.2482831776</v>
          </cell>
          <cell r="R19">
            <v>1.6175702922257562E-2</v>
          </cell>
          <cell r="S19">
            <v>42269986.528181814</v>
          </cell>
          <cell r="T19">
            <v>0.39473409550832139</v>
          </cell>
          <cell r="U19">
            <v>2132041.8318181708</v>
          </cell>
          <cell r="V19">
            <v>1.9690423865601991E-2</v>
          </cell>
        </row>
        <row r="20">
          <cell r="L20" t="str">
            <v xml:space="preserve"> </v>
          </cell>
        </row>
        <row r="21">
          <cell r="B21">
            <v>5656917.2800000003</v>
          </cell>
          <cell r="C21">
            <v>0.57360626860587294</v>
          </cell>
          <cell r="D21">
            <v>8027941.4821859272</v>
          </cell>
          <cell r="E21">
            <v>0.61322857587762369</v>
          </cell>
          <cell r="F21">
            <v>-2371024.202185927</v>
          </cell>
          <cell r="G21">
            <v>3.9622307271750756E-2</v>
          </cell>
          <cell r="H21">
            <v>6972158.1025670329</v>
          </cell>
          <cell r="I21">
            <v>0.57598041214956386</v>
          </cell>
          <cell r="J21">
            <v>-1315240.8225670327</v>
          </cell>
          <cell r="K21">
            <v>-2.3741435436909208E-3</v>
          </cell>
          <cell r="L21" t="str">
            <v>Gross profit before manufacturing costs</v>
          </cell>
          <cell r="M21">
            <v>66884110.949999988</v>
          </cell>
          <cell r="N21">
            <v>0.62495632835728065</v>
          </cell>
          <cell r="O21">
            <v>74110938.620857731</v>
          </cell>
          <cell r="P21">
            <v>0.60878062543502309</v>
          </cell>
          <cell r="Q21">
            <v>-7226827.6708577424</v>
          </cell>
          <cell r="R21">
            <v>1.6175702922257562E-2</v>
          </cell>
          <cell r="S21">
            <v>64814724.443512596</v>
          </cell>
          <cell r="T21">
            <v>0.60526590449167861</v>
          </cell>
          <cell r="U21">
            <v>2069386.5064873919</v>
          </cell>
          <cell r="V21">
            <v>1.9690423865602047E-2</v>
          </cell>
        </row>
        <row r="23">
          <cell r="L23" t="str">
            <v>Manufacturing costs</v>
          </cell>
        </row>
        <row r="24">
          <cell r="A24" t="str">
            <v>Factory Labour</v>
          </cell>
          <cell r="B24">
            <v>971055.35318876535</v>
          </cell>
          <cell r="C24">
            <v>9.8464129875409062E-2</v>
          </cell>
          <cell r="D24">
            <v>1161848.1379698976</v>
          </cell>
          <cell r="E24">
            <v>8.8749834638723407E-2</v>
          </cell>
          <cell r="F24">
            <v>190792.78478113224</v>
          </cell>
          <cell r="G24">
            <v>-9.714295236685655E-3</v>
          </cell>
          <cell r="H24">
            <v>1244183.458532996</v>
          </cell>
          <cell r="I24">
            <v>0.10278385697703202</v>
          </cell>
          <cell r="J24">
            <v>273128.10534423066</v>
          </cell>
          <cell r="K24">
            <v>4.3197271016229555E-3</v>
          </cell>
          <cell r="L24" t="str">
            <v>Wages, Leave, Super, Payroll Tax, Wcomp</v>
          </cell>
          <cell r="M24">
            <v>11768114.482016873</v>
          </cell>
          <cell r="N24">
            <v>0.10995971261197436</v>
          </cell>
          <cell r="O24">
            <v>12656058.306160834</v>
          </cell>
          <cell r="P24">
            <v>0.10396256253861948</v>
          </cell>
          <cell r="Q24">
            <v>887943.82414396107</v>
          </cell>
          <cell r="R24">
            <v>-5.9971500733548844E-3</v>
          </cell>
          <cell r="S24">
            <v>11829222.307564864</v>
          </cell>
          <cell r="T24">
            <v>0.11046602451671808</v>
          </cell>
          <cell r="U24">
            <v>61107.82554799132</v>
          </cell>
          <cell r="V24">
            <v>5.0631190474371979E-4</v>
          </cell>
        </row>
        <row r="25">
          <cell r="A25" t="str">
            <v>Factory Packaging</v>
          </cell>
          <cell r="B25">
            <v>40960.5</v>
          </cell>
          <cell r="C25">
            <v>4.1533574564185348E-3</v>
          </cell>
          <cell r="D25">
            <v>72335.3744026926</v>
          </cell>
          <cell r="E25">
            <v>5.5254661146906655E-3</v>
          </cell>
          <cell r="F25">
            <v>31374.8744026926</v>
          </cell>
          <cell r="G25">
            <v>1.3721086582721307E-3</v>
          </cell>
          <cell r="H25">
            <v>62669.61</v>
          </cell>
          <cell r="I25">
            <v>5.1772302443575261E-3</v>
          </cell>
          <cell r="J25">
            <v>21709.11</v>
          </cell>
          <cell r="K25">
            <v>1.0238727879389913E-3</v>
          </cell>
          <cell r="L25" t="str">
            <v>Packaging Material</v>
          </cell>
          <cell r="M25">
            <v>560254.14999999991</v>
          </cell>
          <cell r="N25">
            <v>5.234941027962175E-3</v>
          </cell>
          <cell r="O25">
            <v>681286.51262070821</v>
          </cell>
          <cell r="P25">
            <v>5.5963942296765401E-3</v>
          </cell>
          <cell r="Q25">
            <v>121032.3626207083</v>
          </cell>
          <cell r="R25">
            <v>3.6145320171436512E-4</v>
          </cell>
          <cell r="S25">
            <v>653977.14</v>
          </cell>
          <cell r="T25">
            <v>6.1071009490128343E-3</v>
          </cell>
          <cell r="U25">
            <v>93722.990000000107</v>
          </cell>
          <cell r="V25">
            <v>8.7215992105065931E-4</v>
          </cell>
        </row>
        <row r="26">
          <cell r="A26" t="str">
            <v>Freight Inwards</v>
          </cell>
          <cell r="B26">
            <v>201.69000000000062</v>
          </cell>
          <cell r="C26">
            <v>2.0451182612152119E-5</v>
          </cell>
          <cell r="D26">
            <v>4646.2500145730191</v>
          </cell>
          <cell r="E26">
            <v>3.5491206381242689E-4</v>
          </cell>
          <cell r="F26">
            <v>4444.5600145730186</v>
          </cell>
          <cell r="G26">
            <v>3.3446088120027477E-4</v>
          </cell>
          <cell r="H26">
            <v>2336.77</v>
          </cell>
          <cell r="I26">
            <v>1.930440658256424E-4</v>
          </cell>
          <cell r="J26">
            <v>2135.0799999999995</v>
          </cell>
          <cell r="K26">
            <v>1.7259288321349028E-4</v>
          </cell>
          <cell r="L26" t="str">
            <v>Freight Inwards</v>
          </cell>
          <cell r="M26">
            <v>11374.12</v>
          </cell>
          <cell r="N26">
            <v>1.0627828003588219E-4</v>
          </cell>
          <cell r="O26">
            <v>34431.555041600601</v>
          </cell>
          <cell r="P26">
            <v>2.8283629924269655E-4</v>
          </cell>
          <cell r="Q26">
            <v>23057.435041600598</v>
          </cell>
          <cell r="R26">
            <v>1.7655801920681436E-4</v>
          </cell>
          <cell r="S26">
            <v>42958.21</v>
          </cell>
          <cell r="T26">
            <v>4.0116100244557882E-4</v>
          </cell>
          <cell r="U26">
            <v>31584.089999999997</v>
          </cell>
          <cell r="V26">
            <v>2.9488272240969662E-4</v>
          </cell>
        </row>
        <row r="27">
          <cell r="A27" t="str">
            <v>Factory Rent</v>
          </cell>
          <cell r="B27">
            <v>203828.26999999996</v>
          </cell>
          <cell r="C27">
            <v>2.066800124591717E-2</v>
          </cell>
          <cell r="D27">
            <v>168681.92493144999</v>
          </cell>
          <cell r="E27">
            <v>1.2885068585956295E-2</v>
          </cell>
          <cell r="F27">
            <v>-35146.34506854997</v>
          </cell>
          <cell r="G27">
            <v>-7.7829326599608752E-3</v>
          </cell>
          <cell r="H27">
            <v>183259.89</v>
          </cell>
          <cell r="I27">
            <v>1.5139373694612643E-2</v>
          </cell>
          <cell r="J27">
            <v>-20568.379999999946</v>
          </cell>
          <cell r="K27">
            <v>-5.5286275513045276E-3</v>
          </cell>
          <cell r="L27" t="str">
            <v>Factory Rent</v>
          </cell>
          <cell r="M27">
            <v>2147892.0720000002</v>
          </cell>
          <cell r="N27">
            <v>2.0069620780760817E-2</v>
          </cell>
          <cell r="O27">
            <v>1892710.1161182667</v>
          </cell>
          <cell r="P27">
            <v>1.5547573269209499E-2</v>
          </cell>
          <cell r="Q27">
            <v>-255181.95588173345</v>
          </cell>
          <cell r="R27">
            <v>-4.5220475115513182E-3</v>
          </cell>
          <cell r="S27">
            <v>1822164.36</v>
          </cell>
          <cell r="T27">
            <v>1.7016101957651554E-2</v>
          </cell>
          <cell r="U27">
            <v>-325727.71200000006</v>
          </cell>
          <cell r="V27">
            <v>-3.0535188231092629E-3</v>
          </cell>
        </row>
        <row r="28">
          <cell r="A28" t="str">
            <v>Factory Maintenance</v>
          </cell>
          <cell r="B28">
            <v>25498.379999999997</v>
          </cell>
          <cell r="C28">
            <v>2.5855125474443241E-3</v>
          </cell>
          <cell r="D28">
            <v>32173.094519801034</v>
          </cell>
          <cell r="E28">
            <v>2.4575989969201463E-3</v>
          </cell>
          <cell r="F28">
            <v>6674.7145198010367</v>
          </cell>
          <cell r="G28">
            <v>-1.2791355052417779E-4</v>
          </cell>
          <cell r="H28">
            <v>56680.6</v>
          </cell>
          <cell r="I28">
            <v>4.6824691678842619E-3</v>
          </cell>
          <cell r="J28">
            <v>31182.22</v>
          </cell>
          <cell r="K28">
            <v>2.0969566204399378E-3</v>
          </cell>
          <cell r="L28" t="str">
            <v>Repairs and Maintenance</v>
          </cell>
          <cell r="M28">
            <v>389377.89</v>
          </cell>
          <cell r="N28">
            <v>3.6382957479964102E-3</v>
          </cell>
          <cell r="O28">
            <v>305831.1996606352</v>
          </cell>
          <cell r="P28">
            <v>2.5122352040289151E-3</v>
          </cell>
          <cell r="Q28">
            <v>-83546.69033936481</v>
          </cell>
          <cell r="R28">
            <v>-1.1260605439674951E-3</v>
          </cell>
          <cell r="S28">
            <v>509676.98</v>
          </cell>
          <cell r="T28">
            <v>4.7595681528684554E-3</v>
          </cell>
          <cell r="U28">
            <v>120299.08999999997</v>
          </cell>
          <cell r="V28">
            <v>1.1212724048720452E-3</v>
          </cell>
        </row>
        <row r="29">
          <cell r="A29" t="str">
            <v>Factory Motor</v>
          </cell>
          <cell r="B29">
            <v>7248.0199999999995</v>
          </cell>
          <cell r="C29">
            <v>7.3494263769413625E-4</v>
          </cell>
          <cell r="D29">
            <v>12837.422601408211</v>
          </cell>
          <cell r="E29">
            <v>9.8060933768257062E-4</v>
          </cell>
          <cell r="F29">
            <v>5589.402601408211</v>
          </cell>
          <cell r="G29">
            <v>2.4566669998843437E-4</v>
          </cell>
          <cell r="H29">
            <v>18741.14</v>
          </cell>
          <cell r="I29">
            <v>1.5482336146936068E-3</v>
          </cell>
          <cell r="J29">
            <v>11493.119999999999</v>
          </cell>
          <cell r="K29">
            <v>8.1329097699947052E-4</v>
          </cell>
          <cell r="L29" t="str">
            <v>Motor Vehicle Expenses</v>
          </cell>
          <cell r="M29">
            <v>106800.09599999999</v>
          </cell>
          <cell r="N29">
            <v>9.97926038282267E-4</v>
          </cell>
          <cell r="O29">
            <v>136516.40182732927</v>
          </cell>
          <cell r="P29">
            <v>1.1214072042961608E-3</v>
          </cell>
          <cell r="Q29">
            <v>29716.305827329285</v>
          </cell>
          <cell r="R29">
            <v>1.2348116601389376E-4</v>
          </cell>
          <cell r="S29">
            <v>109107.12</v>
          </cell>
          <cell r="T29">
            <v>1.0188860670207174E-3</v>
          </cell>
          <cell r="U29">
            <v>2307.0240000000049</v>
          </cell>
          <cell r="V29">
            <v>2.0960028738450411E-5</v>
          </cell>
        </row>
        <row r="30">
          <cell r="A30" t="str">
            <v>Factory Insurance</v>
          </cell>
          <cell r="B30">
            <v>18973.440000000002</v>
          </cell>
          <cell r="C30">
            <v>1.9238895642853407E-3</v>
          </cell>
          <cell r="D30">
            <v>14625.396227993389</v>
          </cell>
          <cell r="E30">
            <v>1.117186880402654E-3</v>
          </cell>
          <cell r="F30">
            <v>-4348.0437720066129</v>
          </cell>
          <cell r="G30">
            <v>-8.0670268388268666E-4</v>
          </cell>
          <cell r="H30">
            <v>17150.550000000007</v>
          </cell>
          <cell r="I30">
            <v>1.4168325950547004E-3</v>
          </cell>
          <cell r="J30">
            <v>-1822.8899999999958</v>
          </cell>
          <cell r="K30">
            <v>-5.0705696923064028E-4</v>
          </cell>
          <cell r="L30" t="str">
            <v>Insurance - General</v>
          </cell>
          <cell r="M30">
            <v>145130.435</v>
          </cell>
          <cell r="N30">
            <v>1.3560796802442208E-3</v>
          </cell>
          <cell r="O30">
            <v>168584.7298239471</v>
          </cell>
          <cell r="P30">
            <v>1.3848308923202933E-3</v>
          </cell>
          <cell r="Q30">
            <v>23454.294823947101</v>
          </cell>
          <cell r="R30">
            <v>2.8751212076072452E-5</v>
          </cell>
          <cell r="S30">
            <v>248867.84000000003</v>
          </cell>
          <cell r="T30">
            <v>2.3240277509436712E-3</v>
          </cell>
          <cell r="U30">
            <v>103737.40500000003</v>
          </cell>
          <cell r="V30">
            <v>9.6794807069945036E-4</v>
          </cell>
        </row>
        <row r="31">
          <cell r="A31" t="str">
            <v>Factory Warranty</v>
          </cell>
          <cell r="B31">
            <v>66158.950000000012</v>
          </cell>
          <cell r="C31">
            <v>6.7084573745760205E-3</v>
          </cell>
          <cell r="D31">
            <v>38065.451114049014</v>
          </cell>
          <cell r="E31">
            <v>2.9076971261693309E-3</v>
          </cell>
          <cell r="F31">
            <v>-28093.498885950998</v>
          </cell>
          <cell r="G31">
            <v>-3.8007602484066896E-3</v>
          </cell>
          <cell r="H31">
            <v>45201.289999999994</v>
          </cell>
          <cell r="I31">
            <v>3.7341461941756996E-3</v>
          </cell>
          <cell r="J31">
            <v>-20957.660000000018</v>
          </cell>
          <cell r="K31">
            <v>-2.9743111804003209E-3</v>
          </cell>
          <cell r="L31" t="str">
            <v>Warranty Expenses - Manufacturing</v>
          </cell>
          <cell r="M31">
            <v>314767.44</v>
          </cell>
          <cell r="N31">
            <v>2.9411455246206074E-3</v>
          </cell>
          <cell r="O31">
            <v>361071.76750389708</v>
          </cell>
          <cell r="P31">
            <v>2.9660061056909558E-3</v>
          </cell>
          <cell r="Q31">
            <v>46304.327503897075</v>
          </cell>
          <cell r="R31">
            <v>2.4860581070348334E-5</v>
          </cell>
          <cell r="S31">
            <v>462305.23999999993</v>
          </cell>
          <cell r="T31">
            <v>4.3171918363042565E-3</v>
          </cell>
          <cell r="U31">
            <v>147537.79999999993</v>
          </cell>
          <cell r="V31">
            <v>1.3760463116836491E-3</v>
          </cell>
        </row>
        <row r="32">
          <cell r="A32" t="str">
            <v>Factory Var Other</v>
          </cell>
          <cell r="B32">
            <v>88819.22000000003</v>
          </cell>
          <cell r="C32">
            <v>9.0061881485889676E-3</v>
          </cell>
          <cell r="D32">
            <v>161422.74408007963</v>
          </cell>
          <cell r="E32">
            <v>1.2330563156961582E-2</v>
          </cell>
          <cell r="F32">
            <v>72603.524080079602</v>
          </cell>
          <cell r="G32">
            <v>3.3243750083726143E-3</v>
          </cell>
          <cell r="H32">
            <v>134667.87999999995</v>
          </cell>
          <cell r="I32">
            <v>1.1125115048258792E-2</v>
          </cell>
          <cell r="J32">
            <v>45848.659999999916</v>
          </cell>
          <cell r="K32">
            <v>2.1189268996698249E-3</v>
          </cell>
          <cell r="L32" t="str">
            <v>Manufacturing Variable Other</v>
          </cell>
          <cell r="M32">
            <v>1045378.5699999998</v>
          </cell>
          <cell r="N32">
            <v>9.7678797485845105E-3</v>
          </cell>
          <cell r="O32">
            <v>1414513.8502456523</v>
          </cell>
          <cell r="P32">
            <v>1.1619453787307658E-2</v>
          </cell>
          <cell r="Q32">
            <v>369135.28024565242</v>
          </cell>
          <cell r="R32">
            <v>1.8515740387231479E-3</v>
          </cell>
          <cell r="S32">
            <v>1216624.99</v>
          </cell>
          <cell r="T32">
            <v>1.1361332341099461E-2</v>
          </cell>
          <cell r="U32">
            <v>171246.42000000016</v>
          </cell>
          <cell r="V32">
            <v>1.5934525925149507E-3</v>
          </cell>
        </row>
        <row r="33">
          <cell r="A33" t="str">
            <v>Factory Fixed Other</v>
          </cell>
          <cell r="B33">
            <v>59649.249999999993</v>
          </cell>
          <cell r="C33">
            <v>6.0483797135599728E-3</v>
          </cell>
          <cell r="D33">
            <v>60249.219652078755</v>
          </cell>
          <cell r="E33">
            <v>4.6022437068041783E-3</v>
          </cell>
          <cell r="F33">
            <v>599.96965207876201</v>
          </cell>
          <cell r="G33">
            <v>-1.4461360067557945E-3</v>
          </cell>
          <cell r="H33">
            <v>38498.959999999992</v>
          </cell>
          <cell r="I33">
            <v>3.1804566852787273E-3</v>
          </cell>
          <cell r="J33">
            <v>-21150.29</v>
          </cell>
          <cell r="K33">
            <v>-2.8679230282812455E-3</v>
          </cell>
          <cell r="L33" t="str">
            <v>Manufacturing Fixed Other</v>
          </cell>
          <cell r="M33">
            <v>652831.67000000004</v>
          </cell>
          <cell r="N33">
            <v>6.0999731883040293E-3</v>
          </cell>
          <cell r="O33">
            <v>617309.06897413672</v>
          </cell>
          <cell r="P33">
            <v>5.070854695544501E-3</v>
          </cell>
          <cell r="Q33">
            <v>-35522.601025863318</v>
          </cell>
          <cell r="R33">
            <v>-1.0291184927595284E-3</v>
          </cell>
          <cell r="S33">
            <v>467920.97</v>
          </cell>
          <cell r="T33">
            <v>4.3696337764191663E-3</v>
          </cell>
          <cell r="U33">
            <v>-184910.70000000007</v>
          </cell>
          <cell r="V33">
            <v>-1.730339411884863E-3</v>
          </cell>
        </row>
        <row r="34">
          <cell r="B34">
            <v>1482393.073188765</v>
          </cell>
          <cell r="C34">
            <v>0.15031330974650564</v>
          </cell>
          <cell r="D34">
            <v>1726885.0155140234</v>
          </cell>
          <cell r="E34">
            <v>0.13191118060812326</v>
          </cell>
          <cell r="F34">
            <v>244491.94232525787</v>
          </cell>
          <cell r="G34">
            <v>-1.8402129138382378E-2</v>
          </cell>
          <cell r="H34">
            <v>1803390.148532996</v>
          </cell>
          <cell r="I34">
            <v>0.14898075828717361</v>
          </cell>
          <cell r="J34">
            <v>320997.07534423057</v>
          </cell>
          <cell r="K34">
            <v>-1.332551459332032E-3</v>
          </cell>
          <cell r="L34" t="str">
            <v>Total Manufacturing Costs</v>
          </cell>
          <cell r="M34">
            <v>17141920.925016876</v>
          </cell>
          <cell r="N34">
            <v>0.16017185262876532</v>
          </cell>
          <cell r="O34">
            <v>18268313.507977005</v>
          </cell>
          <cell r="P34">
            <v>0.15006415422593666</v>
          </cell>
          <cell r="Q34">
            <v>1126392.5829601344</v>
          </cell>
          <cell r="R34">
            <v>-1.0107698402828658E-2</v>
          </cell>
          <cell r="S34">
            <v>17362825.157564864</v>
          </cell>
          <cell r="T34">
            <v>0.16214102835048377</v>
          </cell>
          <cell r="U34">
            <v>220904.23254799139</v>
          </cell>
          <cell r="V34">
            <v>1.9691757217184525E-3</v>
          </cell>
        </row>
        <row r="36">
          <cell r="B36">
            <v>4174524.2068112353</v>
          </cell>
          <cell r="C36">
            <v>0.4232929588593673</v>
          </cell>
          <cell r="D36">
            <v>6301056.4666719036</v>
          </cell>
          <cell r="E36">
            <v>0.4813173952695004</v>
          </cell>
          <cell r="F36">
            <v>-2126532.2598606683</v>
          </cell>
          <cell r="H36">
            <v>5168767.954034037</v>
          </cell>
          <cell r="I36">
            <v>0.42699965386239019</v>
          </cell>
          <cell r="J36">
            <v>-994243.74722280167</v>
          </cell>
          <cell r="K36">
            <v>-3.7066950030228973E-3</v>
          </cell>
          <cell r="L36" t="str">
            <v>Contribution margin</v>
          </cell>
          <cell r="M36">
            <v>49742190.024983108</v>
          </cell>
          <cell r="N36">
            <v>0.46478447572851528</v>
          </cell>
          <cell r="O36">
            <v>55842625.112880722</v>
          </cell>
          <cell r="P36">
            <v>0.45871647120908632</v>
          </cell>
          <cell r="Q36">
            <v>-6100435.0878976136</v>
          </cell>
          <cell r="S36">
            <v>47451899.285947733</v>
          </cell>
          <cell r="T36">
            <v>0.44312487614119483</v>
          </cell>
          <cell r="U36">
            <v>2290290.7390353754</v>
          </cell>
          <cell r="V36">
            <v>2.1659599587320444E-2</v>
          </cell>
        </row>
        <row r="38">
          <cell r="L38" t="str">
            <v>Selling Expenses</v>
          </cell>
        </row>
        <row r="39">
          <cell r="A39" t="str">
            <v>Sales Labour</v>
          </cell>
          <cell r="B39">
            <v>1017719.6093765846</v>
          </cell>
          <cell r="C39">
            <v>0.10319584302309778</v>
          </cell>
          <cell r="D39">
            <v>1200217.2938558417</v>
          </cell>
          <cell r="E39">
            <v>9.1680730793581452E-2</v>
          </cell>
          <cell r="F39">
            <v>182497.68447925709</v>
          </cell>
          <cell r="G39">
            <v>-1.1515112229516331E-2</v>
          </cell>
          <cell r="H39">
            <v>896127.15824489191</v>
          </cell>
          <cell r="I39">
            <v>7.4030405270682512E-2</v>
          </cell>
          <cell r="J39">
            <v>-121592.45113169274</v>
          </cell>
          <cell r="K39">
            <v>-2.9165437752415271E-2</v>
          </cell>
          <cell r="L39" t="str">
            <v>Salaries, Leave, Super, Payroll Tax, Wcomp</v>
          </cell>
          <cell r="M39">
            <v>12603655.355344784</v>
          </cell>
          <cell r="N39">
            <v>0.11776689654505836</v>
          </cell>
          <cell r="O39">
            <v>12987764.71560525</v>
          </cell>
          <cell r="P39">
            <v>0.10668734836862304</v>
          </cell>
          <cell r="Q39">
            <v>384109.36026046611</v>
          </cell>
          <cell r="R39">
            <v>-1.1079548176435319E-2</v>
          </cell>
          <cell r="S39">
            <v>9133117.0420868434</v>
          </cell>
          <cell r="T39">
            <v>8.5288711705081691E-2</v>
          </cell>
          <cell r="U39">
            <v>-3470538.3132579401</v>
          </cell>
          <cell r="V39">
            <v>-3.2478184839976665E-2</v>
          </cell>
        </row>
        <row r="40">
          <cell r="A40" t="str">
            <v>Installation Labour</v>
          </cell>
          <cell r="B40">
            <v>789062.92</v>
          </cell>
          <cell r="C40">
            <v>8.0010262627784864E-2</v>
          </cell>
          <cell r="D40">
            <v>915013.07893072348</v>
          </cell>
          <cell r="E40">
            <v>6.9894900024769752E-2</v>
          </cell>
          <cell r="F40">
            <v>125950.15893072344</v>
          </cell>
          <cell r="G40">
            <v>-1.0115362603015113E-2</v>
          </cell>
          <cell r="H40">
            <v>959594.26837346039</v>
          </cell>
          <cell r="I40">
            <v>7.9273518193829703E-2</v>
          </cell>
          <cell r="J40">
            <v>170531.34837346035</v>
          </cell>
          <cell r="K40">
            <v>-7.3674443395516098E-4</v>
          </cell>
          <cell r="L40" t="str">
            <v>Installation Labour</v>
          </cell>
          <cell r="M40">
            <v>8730766.4900000002</v>
          </cell>
          <cell r="N40">
            <v>8.1579132799031145E-2</v>
          </cell>
          <cell r="O40">
            <v>8822994.1676874496</v>
          </cell>
          <cell r="P40">
            <v>7.2476047498103616E-2</v>
          </cell>
          <cell r="Q40">
            <v>92227.677687449381</v>
          </cell>
          <cell r="R40">
            <v>-9.1030853009275298E-3</v>
          </cell>
          <cell r="S40">
            <v>8322012.4011118598</v>
          </cell>
          <cell r="T40">
            <v>7.7714291102785049E-2</v>
          </cell>
          <cell r="U40">
            <v>-408754.0888881404</v>
          </cell>
          <cell r="V40">
            <v>-3.8648416962460963E-3</v>
          </cell>
        </row>
        <row r="41">
          <cell r="A41" t="str">
            <v>Sales Commission</v>
          </cell>
          <cell r="B41">
            <v>75182.299999999988</v>
          </cell>
          <cell r="C41">
            <v>7.6234168600406533E-3</v>
          </cell>
          <cell r="D41">
            <v>96784.897491326803</v>
          </cell>
          <cell r="E41">
            <v>7.3930863829499887E-3</v>
          </cell>
          <cell r="F41">
            <v>21602.597491326815</v>
          </cell>
          <cell r="G41">
            <v>-2.3033047709066466E-4</v>
          </cell>
          <cell r="H41">
            <v>83838.87000000001</v>
          </cell>
          <cell r="I41">
            <v>6.9260544850487972E-3</v>
          </cell>
          <cell r="J41">
            <v>8656.5700000000215</v>
          </cell>
          <cell r="K41">
            <v>-6.9736237499185613E-4</v>
          </cell>
          <cell r="L41" t="str">
            <v>Sales Commission</v>
          </cell>
          <cell r="M41">
            <v>813336.1599999998</v>
          </cell>
          <cell r="N41">
            <v>7.5997060146885259E-3</v>
          </cell>
          <cell r="O41">
            <v>856882.71183265396</v>
          </cell>
          <cell r="P41">
            <v>7.0388204891406935E-3</v>
          </cell>
          <cell r="Q41">
            <v>43546.551832654164</v>
          </cell>
          <cell r="R41">
            <v>-5.6088552554783237E-4</v>
          </cell>
          <cell r="S41">
            <v>743814.49</v>
          </cell>
          <cell r="T41">
            <v>6.9460381715613136E-3</v>
          </cell>
          <cell r="U41">
            <v>-69521.669999999809</v>
          </cell>
          <cell r="V41">
            <v>-6.5366784312721228E-4</v>
          </cell>
        </row>
        <row r="42">
          <cell r="A42" t="str">
            <v>Sales Advertising</v>
          </cell>
          <cell r="B42">
            <v>125070.28000000001</v>
          </cell>
          <cell r="C42">
            <v>1.26820126710942E-2</v>
          </cell>
          <cell r="D42">
            <v>115197.81916666667</v>
          </cell>
          <cell r="E42">
            <v>8.7995901251322721E-3</v>
          </cell>
          <cell r="F42">
            <v>-9872.4608333333454</v>
          </cell>
          <cell r="G42">
            <v>-3.8824225459619284E-3</v>
          </cell>
          <cell r="H42">
            <v>73639.074634186894</v>
          </cell>
          <cell r="I42">
            <v>6.0834341295982778E-3</v>
          </cell>
          <cell r="J42">
            <v>-51431.205365813119</v>
          </cell>
          <cell r="K42">
            <v>-6.5985785414959227E-3</v>
          </cell>
          <cell r="L42" t="str">
            <v>Advertising Expenses</v>
          </cell>
          <cell r="M42">
            <v>1128576.02</v>
          </cell>
          <cell r="N42">
            <v>1.0545265769601637E-2</v>
          </cell>
          <cell r="O42">
            <v>1199513.9433333334</v>
          </cell>
          <cell r="P42">
            <v>9.8533477274700045E-3</v>
          </cell>
          <cell r="Q42">
            <v>70937.92333333334</v>
          </cell>
          <cell r="R42">
            <v>-6.9191804213163295E-4</v>
          </cell>
          <cell r="S42">
            <v>828901.56896718987</v>
          </cell>
          <cell r="T42">
            <v>7.7406154571056608E-3</v>
          </cell>
          <cell r="U42">
            <v>-299674.45103281015</v>
          </cell>
          <cell r="V42">
            <v>-2.8046503124959767E-3</v>
          </cell>
        </row>
        <row r="43">
          <cell r="A43" t="str">
            <v>Sales Doubtful Debts</v>
          </cell>
          <cell r="B43">
            <v>52276.479999999996</v>
          </cell>
          <cell r="C43">
            <v>5.3007875392955262E-3</v>
          </cell>
          <cell r="D43">
            <v>27210.704320485216</v>
          </cell>
          <cell r="E43">
            <v>2.0785380033107462E-3</v>
          </cell>
          <cell r="F43">
            <v>-25065.77567951478</v>
          </cell>
          <cell r="G43">
            <v>-3.2222495359847799E-3</v>
          </cell>
          <cell r="H43">
            <v>49106.89255242615</v>
          </cell>
          <cell r="I43">
            <v>4.0567938643440741E-3</v>
          </cell>
          <cell r="J43">
            <v>-3169.5874475738456</v>
          </cell>
          <cell r="K43">
            <v>-1.243993674951452E-3</v>
          </cell>
          <cell r="L43" t="str">
            <v>Doubtful Debts</v>
          </cell>
          <cell r="M43">
            <v>373079.56</v>
          </cell>
          <cell r="N43">
            <v>3.4860062979240338E-3</v>
          </cell>
          <cell r="O43">
            <v>287770.12888774881</v>
          </cell>
          <cell r="P43">
            <v>2.363873434960057E-3</v>
          </cell>
          <cell r="Q43">
            <v>-85309.431112251186</v>
          </cell>
          <cell r="R43">
            <v>-1.1221328629639768E-3</v>
          </cell>
          <cell r="S43">
            <v>232785.76792347364</v>
          </cell>
          <cell r="T43">
            <v>2.1738469087805227E-3</v>
          </cell>
          <cell r="U43">
            <v>-140293.79207652636</v>
          </cell>
          <cell r="V43">
            <v>-1.3121593891435111E-3</v>
          </cell>
        </row>
        <row r="44">
          <cell r="A44" t="str">
            <v>Sales Motor</v>
          </cell>
          <cell r="B44">
            <v>99015.090000000011</v>
          </cell>
          <cell r="C44">
            <v>1.0040040095932725E-2</v>
          </cell>
          <cell r="D44">
            <v>145864.72458024256</v>
          </cell>
          <cell r="E44">
            <v>1.1142136190654949E-2</v>
          </cell>
          <cell r="F44">
            <v>46849.634580242549</v>
          </cell>
          <cell r="G44">
            <v>1.1020960947222234E-3</v>
          </cell>
          <cell r="H44">
            <v>130745.78240007776</v>
          </cell>
          <cell r="I44">
            <v>1.0801104697537938E-2</v>
          </cell>
          <cell r="J44">
            <v>31730.692400077751</v>
          </cell>
          <cell r="K44">
            <v>7.6106460160521236E-4</v>
          </cell>
          <cell r="L44" t="str">
            <v>Motor Vehicle Expenses</v>
          </cell>
          <cell r="M44">
            <v>1304830.28</v>
          </cell>
          <cell r="N44">
            <v>1.2192162373628778E-2</v>
          </cell>
          <cell r="O44">
            <v>1492185.7166651655</v>
          </cell>
          <cell r="P44">
            <v>1.225748547733228E-2</v>
          </cell>
          <cell r="Q44">
            <v>187355.43666516547</v>
          </cell>
          <cell r="R44">
            <v>6.5323103703501459E-5</v>
          </cell>
          <cell r="S44">
            <v>1090582.6424885364</v>
          </cell>
          <cell r="T44">
            <v>1.0184298324125925E-2</v>
          </cell>
          <cell r="U44">
            <v>-214247.6375114636</v>
          </cell>
          <cell r="V44">
            <v>-2.007864049502853E-3</v>
          </cell>
        </row>
        <row r="45">
          <cell r="A45" t="str">
            <v>Sales Rent</v>
          </cell>
          <cell r="B45">
            <v>159709.59</v>
          </cell>
          <cell r="C45">
            <v>1.6194407209092834E-2</v>
          </cell>
          <cell r="D45">
            <v>161601.83891388332</v>
          </cell>
          <cell r="E45">
            <v>1.2344243634095623E-2</v>
          </cell>
          <cell r="F45">
            <v>1892.2489138833189</v>
          </cell>
          <cell r="G45">
            <v>-3.8501635749972115E-3</v>
          </cell>
          <cell r="H45">
            <v>130699.70000000001</v>
          </cell>
          <cell r="I45">
            <v>1.079729776152198E-2</v>
          </cell>
          <cell r="J45">
            <v>-29009.889999999985</v>
          </cell>
          <cell r="K45">
            <v>-5.3971094475708543E-3</v>
          </cell>
          <cell r="L45" t="str">
            <v>Rent</v>
          </cell>
          <cell r="M45">
            <v>1681408.6680000001</v>
          </cell>
          <cell r="N45">
            <v>1.5710861259812949E-2</v>
          </cell>
          <cell r="O45">
            <v>1698800.2271444001</v>
          </cell>
          <cell r="P45">
            <v>1.3954710114534476E-2</v>
          </cell>
          <cell r="Q45">
            <v>17391.55914440006</v>
          </cell>
          <cell r="R45">
            <v>-1.7561511452784725E-3</v>
          </cell>
          <cell r="S45">
            <v>1233243.2899999998</v>
          </cell>
          <cell r="T45">
            <v>1.1516520694779498E-2</v>
          </cell>
          <cell r="U45">
            <v>-448165.37800000026</v>
          </cell>
          <cell r="V45">
            <v>-4.1943405650334501E-3</v>
          </cell>
        </row>
        <row r="46">
          <cell r="A46" t="str">
            <v>Sales Telephone</v>
          </cell>
          <cell r="B46">
            <v>46435.545000000006</v>
          </cell>
          <cell r="C46">
            <v>4.7085220412008749E-3</v>
          </cell>
          <cell r="D46">
            <v>45762.219317109964</v>
          </cell>
          <cell r="E46">
            <v>3.4956284426215867E-3</v>
          </cell>
          <cell r="F46">
            <v>-673.32568289004121</v>
          </cell>
          <cell r="G46">
            <v>-1.2128935985792882E-3</v>
          </cell>
          <cell r="H46">
            <v>43757.676676591604</v>
          </cell>
          <cell r="I46">
            <v>3.614887137687118E-3</v>
          </cell>
          <cell r="J46">
            <v>-2677.8683234084019</v>
          </cell>
          <cell r="K46">
            <v>-1.0936349035137569E-3</v>
          </cell>
          <cell r="L46" t="str">
            <v>Telephone</v>
          </cell>
          <cell r="M46">
            <v>581929.125</v>
          </cell>
          <cell r="N46">
            <v>5.4374691411542952E-3</v>
          </cell>
          <cell r="O46">
            <v>512020.908565294</v>
          </cell>
          <cell r="P46">
            <v>4.2059703297896356E-3</v>
          </cell>
          <cell r="Q46">
            <v>-69908.216434706002</v>
          </cell>
          <cell r="R46">
            <v>-1.2314988113646596E-3</v>
          </cell>
          <cell r="S46">
            <v>425699.0321578419</v>
          </cell>
          <cell r="T46">
            <v>3.9753483788210111E-3</v>
          </cell>
          <cell r="U46">
            <v>-156230.0928421581</v>
          </cell>
          <cell r="V46">
            <v>-1.4621207623332841E-3</v>
          </cell>
        </row>
        <row r="47">
          <cell r="A47" t="str">
            <v>Sales Freight</v>
          </cell>
          <cell r="B47">
            <v>198502.91000000012</v>
          </cell>
          <cell r="C47">
            <v>2.0128014584032856E-2</v>
          </cell>
          <cell r="D47">
            <v>222041.86427390552</v>
          </cell>
          <cell r="E47">
            <v>1.6961062373965392E-2</v>
          </cell>
          <cell r="F47">
            <v>23538.954273905401</v>
          </cell>
          <cell r="G47">
            <v>-3.1669522100674641E-3</v>
          </cell>
          <cell r="H47">
            <v>214183.49006082097</v>
          </cell>
          <cell r="I47">
            <v>1.7694018561547328E-2</v>
          </cell>
          <cell r="J47">
            <v>15680.580060820852</v>
          </cell>
          <cell r="K47">
            <v>-2.4339960224855281E-3</v>
          </cell>
          <cell r="L47" t="str">
            <v>Freight - Outwards</v>
          </cell>
          <cell r="M47">
            <v>2120630.77</v>
          </cell>
          <cell r="N47">
            <v>1.9814894763442663E-2</v>
          </cell>
          <cell r="O47">
            <v>2300250.2806120329</v>
          </cell>
          <cell r="P47">
            <v>1.889529171465611E-2</v>
          </cell>
          <cell r="Q47">
            <v>179619.51061203284</v>
          </cell>
          <cell r="R47">
            <v>-9.1960304878655266E-4</v>
          </cell>
          <cell r="S47">
            <v>2100410.9405591991</v>
          </cell>
          <cell r="T47">
            <v>1.9614480176487554E-2</v>
          </cell>
          <cell r="U47">
            <v>-20219.829440800939</v>
          </cell>
          <cell r="V47">
            <v>-2.0041458695510897E-4</v>
          </cell>
        </row>
        <row r="48">
          <cell r="A48" t="str">
            <v>Sales Insurance</v>
          </cell>
          <cell r="B48">
            <v>14132.38</v>
          </cell>
          <cell r="C48">
            <v>1.433010482048319E-3</v>
          </cell>
          <cell r="D48">
            <v>16297.328329871336</v>
          </cell>
          <cell r="E48">
            <v>1.2449003850506131E-3</v>
          </cell>
          <cell r="F48">
            <v>2164.9483298713367</v>
          </cell>
          <cell r="G48">
            <v>-1.8811009699770589E-4</v>
          </cell>
          <cell r="H48">
            <v>13852.229892290849</v>
          </cell>
          <cell r="I48">
            <v>1.1443534362215047E-3</v>
          </cell>
          <cell r="J48">
            <v>-280.15010770915069</v>
          </cell>
          <cell r="K48">
            <v>-2.8865704582681424E-4</v>
          </cell>
          <cell r="L48" t="str">
            <v>Insurance - General</v>
          </cell>
          <cell r="M48">
            <v>212672.505</v>
          </cell>
          <cell r="N48">
            <v>1.9871838913535778E-3</v>
          </cell>
          <cell r="O48">
            <v>178459.42663897068</v>
          </cell>
          <cell r="P48">
            <v>1.465946098994243E-3</v>
          </cell>
          <cell r="Q48">
            <v>-34213.078361029329</v>
          </cell>
          <cell r="R48">
            <v>-5.2123779235933474E-4</v>
          </cell>
          <cell r="S48">
            <v>150373.82965427486</v>
          </cell>
          <cell r="T48">
            <v>1.4042511605043507E-3</v>
          </cell>
          <cell r="U48">
            <v>-62298.675345725147</v>
          </cell>
          <cell r="V48">
            <v>-5.8293273084922704E-4</v>
          </cell>
        </row>
        <row r="49">
          <cell r="A49" t="str">
            <v>Sales Warranty</v>
          </cell>
          <cell r="B49">
            <v>79306.789999999994</v>
          </cell>
          <cell r="C49">
            <v>8.0416363958232661E-3</v>
          </cell>
          <cell r="D49">
            <v>31122.573880130098</v>
          </cell>
          <cell r="E49">
            <v>2.3773531110694627E-3</v>
          </cell>
          <cell r="F49">
            <v>-48184.216119869896</v>
          </cell>
          <cell r="G49">
            <v>-5.664283284753803E-3</v>
          </cell>
          <cell r="H49">
            <v>28661.08</v>
          </cell>
          <cell r="I49">
            <v>2.3677346996726265E-3</v>
          </cell>
          <cell r="J49">
            <v>-50645.709999999992</v>
          </cell>
          <cell r="K49">
            <v>-5.6739016961506392E-3</v>
          </cell>
          <cell r="L49" t="str">
            <v>Warranty</v>
          </cell>
          <cell r="M49">
            <v>367766.44</v>
          </cell>
          <cell r="N49">
            <v>3.4363612040421115E-3</v>
          </cell>
          <cell r="O49">
            <v>343830.8886857694</v>
          </cell>
          <cell r="P49">
            <v>2.8243817627090786E-3</v>
          </cell>
          <cell r="Q49">
            <v>-23935.551314230601</v>
          </cell>
          <cell r="R49">
            <v>-6.1197944133303296E-4</v>
          </cell>
          <cell r="S49">
            <v>316778.07</v>
          </cell>
          <cell r="T49">
            <v>2.9582007284282967E-3</v>
          </cell>
          <cell r="U49">
            <v>-50988.369999999995</v>
          </cell>
          <cell r="V49">
            <v>-4.7816047561381487E-4</v>
          </cell>
        </row>
        <row r="50">
          <cell r="A50" t="str">
            <v>Sales Other</v>
          </cell>
          <cell r="B50">
            <v>152652.66</v>
          </cell>
          <cell r="C50">
            <v>1.5478840923648965E-2</v>
          </cell>
          <cell r="D50">
            <v>151667.48424317519</v>
          </cell>
          <cell r="E50">
            <v>1.1585390299090649E-2</v>
          </cell>
          <cell r="F50">
            <v>-985.17575682481402</v>
          </cell>
          <cell r="G50">
            <v>-3.8934506245583162E-3</v>
          </cell>
          <cell r="H50">
            <v>91462.67213418131</v>
          </cell>
          <cell r="I50">
            <v>7.5558681855980884E-3</v>
          </cell>
          <cell r="J50">
            <v>-61189.987865818694</v>
          </cell>
          <cell r="K50">
            <v>-7.9229727380508777E-3</v>
          </cell>
          <cell r="L50" t="str">
            <v>Other Selling Expenses</v>
          </cell>
          <cell r="M50">
            <v>1539720.7599999988</v>
          </cell>
          <cell r="N50">
            <v>1.4386948098696095E-2</v>
          </cell>
          <cell r="O50">
            <v>1613408.6023281794</v>
          </cell>
          <cell r="P50">
            <v>1.3253264852472971E-2</v>
          </cell>
          <cell r="Q50">
            <v>73687.842328180559</v>
          </cell>
          <cell r="R50">
            <v>-1.1336832462231234E-3</v>
          </cell>
          <cell r="S50">
            <v>954597.36747490068</v>
          </cell>
          <cell r="T50">
            <v>8.9144132604254619E-3</v>
          </cell>
          <cell r="U50">
            <v>-585123.39252509817</v>
          </cell>
          <cell r="V50">
            <v>-5.4725348382706328E-3</v>
          </cell>
        </row>
        <row r="51">
          <cell r="B51">
            <v>2809066.5543765845</v>
          </cell>
          <cell r="C51">
            <v>0.28483679445309285</v>
          </cell>
          <cell r="D51">
            <v>3128781.8273033616</v>
          </cell>
          <cell r="E51">
            <v>0.23899755976629244</v>
          </cell>
          <cell r="F51">
            <v>319715.27292677702</v>
          </cell>
          <cell r="G51">
            <v>-4.5839234686800401E-2</v>
          </cell>
          <cell r="H51">
            <v>2715668.8949689283</v>
          </cell>
          <cell r="I51">
            <v>0.22434547042328998</v>
          </cell>
          <cell r="J51">
            <v>-93397.65940765696</v>
          </cell>
          <cell r="K51">
            <v>-6.0491324029802868E-2</v>
          </cell>
          <cell r="L51" t="str">
            <v>Total Selling Expenses</v>
          </cell>
          <cell r="M51">
            <v>31458372.133344781</v>
          </cell>
          <cell r="N51">
            <v>0.29394288815843417</v>
          </cell>
          <cell r="O51">
            <v>32293881.717986248</v>
          </cell>
          <cell r="P51">
            <v>0.26527648786878621</v>
          </cell>
          <cell r="Q51">
            <v>835509.58464146499</v>
          </cell>
          <cell r="R51">
            <v>-2.8666400289647953E-2</v>
          </cell>
          <cell r="S51">
            <v>25532316.442424122</v>
          </cell>
          <cell r="T51">
            <v>0.23843101606888636</v>
          </cell>
          <cell r="U51">
            <v>-5926055.6909206631</v>
          </cell>
          <cell r="V51">
            <v>-5.5511872089547803E-2</v>
          </cell>
        </row>
        <row r="53">
          <cell r="L53" t="str">
            <v>Administrative expenses</v>
          </cell>
        </row>
        <row r="54">
          <cell r="A54" t="str">
            <v>Admin Labour</v>
          </cell>
          <cell r="B54">
            <v>451132.15743464977</v>
          </cell>
          <cell r="C54">
            <v>4.5744390569240685E-2</v>
          </cell>
          <cell r="D54">
            <v>496032.57728011912</v>
          </cell>
          <cell r="E54">
            <v>3.7890329872156625E-2</v>
          </cell>
          <cell r="F54">
            <v>44900.419845469354</v>
          </cell>
          <cell r="G54">
            <v>-7.8540606970840601E-3</v>
          </cell>
          <cell r="H54">
            <v>653325.20278079237</v>
          </cell>
          <cell r="I54">
            <v>5.3972172465054945E-2</v>
          </cell>
          <cell r="J54">
            <v>202193.04534614261</v>
          </cell>
          <cell r="K54">
            <v>8.2277818958142596E-3</v>
          </cell>
          <cell r="L54" t="str">
            <v>Salaries, Leave, Super, Payroll Tax, Wcomp</v>
          </cell>
          <cell r="M54">
            <v>5338814.732638346</v>
          </cell>
          <cell r="N54">
            <v>4.9885182081341822E-2</v>
          </cell>
          <cell r="O54">
            <v>5957286.7945861388</v>
          </cell>
          <cell r="P54">
            <v>4.8935836574106793E-2</v>
          </cell>
          <cell r="Q54">
            <v>618472.06194779277</v>
          </cell>
          <cell r="R54">
            <v>-9.4934550723502903E-4</v>
          </cell>
          <cell r="S54">
            <v>5974366.0904570548</v>
          </cell>
          <cell r="T54">
            <v>5.5791027834367998E-2</v>
          </cell>
          <cell r="U54">
            <v>635551.35781870876</v>
          </cell>
          <cell r="V54">
            <v>5.905845753026176E-3</v>
          </cell>
        </row>
        <row r="55">
          <cell r="A55" t="str">
            <v>Admin Telephone</v>
          </cell>
          <cell r="B55">
            <v>21862.464999999997</v>
          </cell>
          <cell r="C55">
            <v>2.2168340724219486E-3</v>
          </cell>
          <cell r="D55">
            <v>21404.402457306151</v>
          </cell>
          <cell r="E55">
            <v>1.6350133176146844E-3</v>
          </cell>
          <cell r="F55">
            <v>-458.0625426938459</v>
          </cell>
          <cell r="G55">
            <v>-5.8182075480726425E-4</v>
          </cell>
          <cell r="H55">
            <v>19314.346869046494</v>
          </cell>
          <cell r="I55">
            <v>1.5955870917409509E-3</v>
          </cell>
          <cell r="J55">
            <v>-2548.1181309535023</v>
          </cell>
          <cell r="K55">
            <v>-6.2124698068099777E-4</v>
          </cell>
          <cell r="L55" t="str">
            <v>Telephone</v>
          </cell>
          <cell r="M55">
            <v>233616.03500000003</v>
          </cell>
          <cell r="N55">
            <v>2.1828774787502202E-3</v>
          </cell>
          <cell r="O55">
            <v>230487.6062358362</v>
          </cell>
          <cell r="P55">
            <v>1.8933289969125168E-3</v>
          </cell>
          <cell r="Q55">
            <v>-3128.4287641638366</v>
          </cell>
          <cell r="R55">
            <v>-2.8954848183770335E-4</v>
          </cell>
          <cell r="S55">
            <v>223807.73708329792</v>
          </cell>
          <cell r="T55">
            <v>2.0900064542589726E-3</v>
          </cell>
          <cell r="U55">
            <v>-9808.2979167021113</v>
          </cell>
          <cell r="V55">
            <v>-9.2871024491247584E-5</v>
          </cell>
        </row>
        <row r="56">
          <cell r="A56" t="str">
            <v>Admin Other</v>
          </cell>
          <cell r="B56">
            <v>319998.07</v>
          </cell>
          <cell r="C56">
            <v>3.2447513337826452E-2</v>
          </cell>
          <cell r="D56">
            <v>271071.61944528343</v>
          </cell>
          <cell r="E56">
            <v>2.0706287349270748E-2</v>
          </cell>
          <cell r="F56">
            <v>-48926.450554716575</v>
          </cell>
          <cell r="G56">
            <v>-1.1741225988555704E-2</v>
          </cell>
          <cell r="H56">
            <v>249912.55402565061</v>
          </cell>
          <cell r="I56">
            <v>2.0645649991219549E-2</v>
          </cell>
          <cell r="J56">
            <v>-70085.5159743494</v>
          </cell>
          <cell r="K56">
            <v>-1.1801863346606902E-2</v>
          </cell>
          <cell r="L56" t="str">
            <v>Other Admin Expenses</v>
          </cell>
          <cell r="M56">
            <v>2682494.2599999998</v>
          </cell>
          <cell r="N56">
            <v>2.5064873252517692E-2</v>
          </cell>
          <cell r="O56">
            <v>2723171.9528527604</v>
          </cell>
          <cell r="P56">
            <v>2.2369360791744751E-2</v>
          </cell>
          <cell r="Q56">
            <v>40677.692852760665</v>
          </cell>
          <cell r="R56">
            <v>-2.6955124607729412E-3</v>
          </cell>
          <cell r="S56">
            <v>2699828.4372141724</v>
          </cell>
          <cell r="T56">
            <v>2.5212081283273159E-2</v>
          </cell>
          <cell r="U56">
            <v>17334.177214172669</v>
          </cell>
          <cell r="V56">
            <v>1.4720803075546698E-4</v>
          </cell>
        </row>
        <row r="57">
          <cell r="A57" t="str">
            <v>Non Operating Income</v>
          </cell>
          <cell r="B57">
            <v>-37697.97</v>
          </cell>
          <cell r="C57">
            <v>-3.8225398808935987E-3</v>
          </cell>
          <cell r="D57">
            <v>-37179.573485386427</v>
          </cell>
          <cell r="E57">
            <v>-2.840027789287383E-3</v>
          </cell>
          <cell r="F57">
            <v>518.39651461357425</v>
          </cell>
          <cell r="G57">
            <v>9.8251209160621572E-4</v>
          </cell>
          <cell r="H57">
            <v>-56186.436981389954</v>
          </cell>
          <cell r="I57">
            <v>-4.6416456215818205E-3</v>
          </cell>
          <cell r="J57">
            <v>-18488.466981389953</v>
          </cell>
          <cell r="K57">
            <v>-8.1910574068822179E-4</v>
          </cell>
          <cell r="L57" t="str">
            <v>Non Operating Income</v>
          </cell>
          <cell r="M57">
            <v>-426357.22999999969</v>
          </cell>
          <cell r="N57">
            <v>-3.9838258331425193E-3</v>
          </cell>
          <cell r="O57">
            <v>-450602.50230325334</v>
          </cell>
          <cell r="P57">
            <v>-3.7014518811877132E-3</v>
          </cell>
          <cell r="Q57">
            <v>-24245.272303253645</v>
          </cell>
          <cell r="R57">
            <v>2.8237395195480604E-4</v>
          </cell>
          <cell r="S57">
            <v>-603927.02716382558</v>
          </cell>
          <cell r="T57">
            <v>-5.6397129121771731E-3</v>
          </cell>
          <cell r="U57">
            <v>-177569.79716382589</v>
          </cell>
          <cell r="V57">
            <v>-1.6558870790346538E-3</v>
          </cell>
        </row>
        <row r="58">
          <cell r="B58">
            <v>755294.72243464971</v>
          </cell>
          <cell r="C58">
            <v>7.6586198098595473E-2</v>
          </cell>
          <cell r="D58">
            <v>751329.02569732221</v>
          </cell>
          <cell r="E58">
            <v>5.7391602749754668E-2</v>
          </cell>
          <cell r="F58">
            <v>-3965.6967373274965</v>
          </cell>
          <cell r="G58">
            <v>-1.9194595348840805E-2</v>
          </cell>
          <cell r="H58">
            <v>866365.66669409943</v>
          </cell>
          <cell r="I58">
            <v>7.1571763926433621E-2</v>
          </cell>
          <cell r="J58">
            <v>111070.94425944974</v>
          </cell>
          <cell r="K58">
            <v>-5.0144341721618524E-3</v>
          </cell>
          <cell r="L58" t="str">
            <v>Total Administrative expenses</v>
          </cell>
          <cell r="M58">
            <v>7828567.7976383464</v>
          </cell>
          <cell r="N58">
            <v>7.3149106979467207E-2</v>
          </cell>
          <cell r="O58">
            <v>8460343.851371482</v>
          </cell>
          <cell r="P58">
            <v>6.949707448157634E-2</v>
          </cell>
          <cell r="Q58">
            <v>631776.05373313592</v>
          </cell>
          <cell r="R58">
            <v>-3.6520324978908669E-3</v>
          </cell>
          <cell r="S58">
            <v>8294075.2375907004</v>
          </cell>
          <cell r="T58">
            <v>7.7453402659722961E-2</v>
          </cell>
          <cell r="U58">
            <v>465507.43995235342</v>
          </cell>
          <cell r="V58">
            <v>4.3042956802557542E-3</v>
          </cell>
        </row>
        <row r="60">
          <cell r="A60" t="str">
            <v>Minority Interest</v>
          </cell>
          <cell r="B60">
            <v>3827.23</v>
          </cell>
          <cell r="C60">
            <v>3.8807764206805852E-4</v>
          </cell>
          <cell r="D60">
            <v>16773.347368421077</v>
          </cell>
          <cell r="E60">
            <v>1.2812619452025201E-3</v>
          </cell>
          <cell r="F60">
            <v>12946.117368421077</v>
          </cell>
          <cell r="G60">
            <v>8.9318430313446153E-4</v>
          </cell>
          <cell r="H60">
            <v>7456.0799999999772</v>
          </cell>
          <cell r="I60">
            <v>6.1595792410945507E-4</v>
          </cell>
          <cell r="J60">
            <v>3628.8499999999772</v>
          </cell>
          <cell r="K60">
            <v>2.2788028204139655E-4</v>
          </cell>
          <cell r="L60" t="str">
            <v>Minority Interest</v>
          </cell>
          <cell r="M60">
            <v>68603.744999999995</v>
          </cell>
          <cell r="N60">
            <v>6.4102436255466372E-4</v>
          </cell>
          <cell r="O60">
            <v>126476.1905263159</v>
          </cell>
          <cell r="P60">
            <v>1.038932387095418E-3</v>
          </cell>
          <cell r="Q60">
            <v>57872.445526315903</v>
          </cell>
          <cell r="R60">
            <v>3.9790802454075429E-4</v>
          </cell>
          <cell r="S60">
            <v>97060.474999999919</v>
          </cell>
          <cell r="T60">
            <v>9.0638966215873535E-4</v>
          </cell>
          <cell r="U60">
            <v>28456.729999999923</v>
          </cell>
          <cell r="V60">
            <v>2.6536529960407163E-4</v>
          </cell>
        </row>
        <row r="62">
          <cell r="B62">
            <v>606335.70000000112</v>
          </cell>
          <cell r="C62">
            <v>6.1481888665610933E-2</v>
          </cell>
          <cell r="D62">
            <v>2404172.2663027989</v>
          </cell>
          <cell r="E62">
            <v>0.18364697080825076</v>
          </cell>
          <cell r="F62">
            <v>-1797836.5663027978</v>
          </cell>
          <cell r="G62">
            <v>-0.12216508214263982</v>
          </cell>
          <cell r="H62">
            <v>1579277.312371009</v>
          </cell>
          <cell r="I62">
            <v>0.13046646158855715</v>
          </cell>
          <cell r="J62">
            <v>-972941.61237100791</v>
          </cell>
          <cell r="K62">
            <v>-6.8984572922946213E-2</v>
          </cell>
          <cell r="L62" t="str">
            <v>EBITDA</v>
          </cell>
          <cell r="M62">
            <v>10386646.348999983</v>
          </cell>
          <cell r="N62">
            <v>9.705145622805926E-2</v>
          </cell>
          <cell r="O62">
            <v>14961923.352996675</v>
          </cell>
          <cell r="P62">
            <v>0.12290397647162837</v>
          </cell>
          <cell r="Q62">
            <v>-4575277.0039966926</v>
          </cell>
          <cell r="R62">
            <v>-2.5852520243569113E-2</v>
          </cell>
          <cell r="S62">
            <v>13528447.13093291</v>
          </cell>
          <cell r="T62">
            <v>0.12633406775042677</v>
          </cell>
          <cell r="U62">
            <v>-3141800.7819329277</v>
          </cell>
          <cell r="V62">
            <v>-2.928261152236751E-2</v>
          </cell>
        </row>
        <row r="64">
          <cell r="A64" t="str">
            <v>Depreciation</v>
          </cell>
          <cell r="B64">
            <v>127762.07999999999</v>
          </cell>
          <cell r="C64">
            <v>1.2954958743558826E-2</v>
          </cell>
          <cell r="D64">
            <v>143842.74089124287</v>
          </cell>
          <cell r="E64">
            <v>1.0987683373478279E-2</v>
          </cell>
          <cell r="F64">
            <v>16080.660891242878</v>
          </cell>
          <cell r="G64">
            <v>-1.967275370080547E-3</v>
          </cell>
          <cell r="H64">
            <v>177307.49</v>
          </cell>
          <cell r="I64">
            <v>1.4647637025012915E-2</v>
          </cell>
          <cell r="J64">
            <v>49545.41</v>
          </cell>
          <cell r="K64">
            <v>1.6926782814540887E-3</v>
          </cell>
          <cell r="L64" t="str">
            <v>Depreciation</v>
          </cell>
          <cell r="M64">
            <v>1393654.17</v>
          </cell>
          <cell r="N64">
            <v>1.3022121109363622E-2</v>
          </cell>
          <cell r="O64">
            <v>1479257.9163364745</v>
          </cell>
          <cell r="P64">
            <v>1.2151290703442522E-2</v>
          </cell>
          <cell r="Q64">
            <v>85603.746336474549</v>
          </cell>
          <cell r="R64">
            <v>-8.7083040592110007E-4</v>
          </cell>
          <cell r="S64">
            <v>1370524.75</v>
          </cell>
          <cell r="T64">
            <v>1.2798510053991454E-2</v>
          </cell>
          <cell r="U64">
            <v>-23129.419999999925</v>
          </cell>
          <cell r="V64">
            <v>-2.2361105537216722E-4</v>
          </cell>
        </row>
        <row r="65">
          <cell r="B65">
            <v>478573.62000000116</v>
          </cell>
          <cell r="C65">
            <v>4.8526929922052105E-2</v>
          </cell>
          <cell r="D65">
            <v>2260329.525411556</v>
          </cell>
          <cell r="E65">
            <v>0.17265928743477249</v>
          </cell>
          <cell r="F65">
            <v>-1781755.905411555</v>
          </cell>
          <cell r="G65">
            <v>-0.12413235751272039</v>
          </cell>
          <cell r="H65">
            <v>1401969.822371009</v>
          </cell>
          <cell r="I65">
            <v>0.11581882456354423</v>
          </cell>
          <cell r="J65">
            <v>-923396.20237100788</v>
          </cell>
          <cell r="K65">
            <v>-6.7291894641492128E-2</v>
          </cell>
          <cell r="L65" t="str">
            <v>EBITA</v>
          </cell>
          <cell r="M65">
            <v>8992992.1789999828</v>
          </cell>
          <cell r="N65">
            <v>8.4029335118695647E-2</v>
          </cell>
          <cell r="O65">
            <v>13482665.4366602</v>
          </cell>
          <cell r="P65">
            <v>0.11075268576818585</v>
          </cell>
          <cell r="Q65">
            <v>-4489673.2576602176</v>
          </cell>
          <cell r="R65">
            <v>-2.6723350649490205E-2</v>
          </cell>
          <cell r="S65">
            <v>12157922.38093291</v>
          </cell>
          <cell r="T65">
            <v>0.11353555769643531</v>
          </cell>
          <cell r="U65">
            <v>-3164930.2019329276</v>
          </cell>
          <cell r="V65">
            <v>-2.950622257773966E-2</v>
          </cell>
        </row>
        <row r="67">
          <cell r="A67" t="str">
            <v>Amortisation</v>
          </cell>
          <cell r="B67">
            <v>211898.69999999998</v>
          </cell>
          <cell r="C67">
            <v>2.1486335509830059E-2</v>
          </cell>
          <cell r="D67">
            <v>211898.67</v>
          </cell>
          <cell r="E67">
            <v>1.6186256454759379E-2</v>
          </cell>
          <cell r="F67">
            <v>-2.9999999969732016E-2</v>
          </cell>
          <cell r="G67">
            <v>-5.3000790550706799E-3</v>
          </cell>
          <cell r="H67">
            <v>0</v>
          </cell>
          <cell r="I67">
            <v>0</v>
          </cell>
          <cell r="J67">
            <v>-211898.69999999998</v>
          </cell>
          <cell r="K67">
            <v>-2.1486335509830059E-2</v>
          </cell>
          <cell r="L67" t="str">
            <v>Amortisation</v>
          </cell>
          <cell r="M67">
            <v>2330885.7000000002</v>
          </cell>
          <cell r="N67">
            <v>2.1779489152236244E-2</v>
          </cell>
          <cell r="O67">
            <v>2330884.6899999995</v>
          </cell>
          <cell r="P67">
            <v>1.9146936549468526E-2</v>
          </cell>
          <cell r="Q67">
            <v>-1.0100000007078052</v>
          </cell>
          <cell r="R67">
            <v>-2.6325526027677175E-3</v>
          </cell>
          <cell r="S67">
            <v>0</v>
          </cell>
          <cell r="T67">
            <v>0</v>
          </cell>
          <cell r="U67">
            <v>-2330885.7000000002</v>
          </cell>
          <cell r="V67">
            <v>-2.1779489152236244E-2</v>
          </cell>
        </row>
        <row r="68">
          <cell r="B68">
            <v>266674.92000000121</v>
          </cell>
          <cell r="C68">
            <v>2.7040594412222053E-2</v>
          </cell>
          <cell r="D68">
            <v>2048430.8554115561</v>
          </cell>
          <cell r="E68">
            <v>0.15647303098001311</v>
          </cell>
          <cell r="F68">
            <v>-1781755.9354115548</v>
          </cell>
          <cell r="G68">
            <v>-0.12943243656779105</v>
          </cell>
          <cell r="H68">
            <v>1401969.822371009</v>
          </cell>
          <cell r="I68">
            <v>0.11581882456354423</v>
          </cell>
          <cell r="J68">
            <v>-1135294.9023710079</v>
          </cell>
          <cell r="K68">
            <v>-8.8778230151322177E-2</v>
          </cell>
          <cell r="L68" t="str">
            <v>EBIT</v>
          </cell>
          <cell r="M68">
            <v>6662106.4789999826</v>
          </cell>
          <cell r="N68">
            <v>6.2249845966459404E-2</v>
          </cell>
          <cell r="O68">
            <v>11151780.746660201</v>
          </cell>
          <cell r="P68">
            <v>9.1605749218717322E-2</v>
          </cell>
          <cell r="Q68">
            <v>-4489674.2676602183</v>
          </cell>
          <cell r="R68">
            <v>-2.9355903252257919E-2</v>
          </cell>
          <cell r="S68">
            <v>12157922.38093291</v>
          </cell>
          <cell r="T68">
            <v>0.11353555769643531</v>
          </cell>
          <cell r="U68">
            <v>-5495815.9019329278</v>
          </cell>
          <cell r="V68">
            <v>-5.1285711729975904E-2</v>
          </cell>
        </row>
        <row r="70">
          <cell r="A70" t="str">
            <v>Interest</v>
          </cell>
          <cell r="B70">
            <v>410297.44</v>
          </cell>
          <cell r="C70">
            <v>4.160378735058011E-2</v>
          </cell>
          <cell r="D70">
            <v>534802.58523972612</v>
          </cell>
          <cell r="E70">
            <v>4.085184582498097E-2</v>
          </cell>
          <cell r="F70">
            <v>124505.14523972612</v>
          </cell>
          <cell r="G70">
            <v>-7.5194152559913963E-4</v>
          </cell>
          <cell r="H70">
            <v>497038.84</v>
          </cell>
          <cell r="I70">
            <v>4.1061122210085267E-2</v>
          </cell>
          <cell r="J70">
            <v>86741.400000000023</v>
          </cell>
          <cell r="K70">
            <v>-5.4266514049484266E-4</v>
          </cell>
          <cell r="L70" t="str">
            <v>Interest expense</v>
          </cell>
          <cell r="M70">
            <v>5246034.5300000012</v>
          </cell>
          <cell r="N70">
            <v>4.901825608110761E-2</v>
          </cell>
          <cell r="O70">
            <v>5674442.7606783137</v>
          </cell>
          <cell r="P70">
            <v>4.6612428301761558E-2</v>
          </cell>
          <cell r="Q70">
            <v>428408.23067831248</v>
          </cell>
          <cell r="R70">
            <v>-2.4058277793460522E-3</v>
          </cell>
          <cell r="S70">
            <v>4125302.49</v>
          </cell>
          <cell r="T70">
            <v>3.852372997570528E-2</v>
          </cell>
          <cell r="U70">
            <v>-1120732.040000001</v>
          </cell>
          <cell r="V70">
            <v>-1.049452610540233E-2</v>
          </cell>
        </row>
        <row r="72">
          <cell r="B72">
            <v>-143622.5199999988</v>
          </cell>
          <cell r="C72">
            <v>-1.4563192938358057E-2</v>
          </cell>
          <cell r="D72">
            <v>1513628.27017183</v>
          </cell>
          <cell r="E72">
            <v>0.11562118515503216</v>
          </cell>
          <cell r="F72">
            <v>-1657250.7901718288</v>
          </cell>
          <cell r="G72">
            <v>-0.1301843780933902</v>
          </cell>
          <cell r="H72">
            <v>904930.98237100895</v>
          </cell>
          <cell r="I72">
            <v>7.4757702353458952E-2</v>
          </cell>
          <cell r="J72">
            <v>-1048553.5023710078</v>
          </cell>
          <cell r="K72">
            <v>-8.9320895291817012E-2</v>
          </cell>
          <cell r="L72" t="str">
            <v>Profit Before Tax</v>
          </cell>
          <cell r="M72">
            <v>1416071.9489999814</v>
          </cell>
          <cell r="N72">
            <v>1.323158988535179E-2</v>
          </cell>
          <cell r="O72">
            <v>5477337.9859818872</v>
          </cell>
          <cell r="P72">
            <v>4.4993320916955765E-2</v>
          </cell>
          <cell r="Q72">
            <v>-4061266.0369819058</v>
          </cell>
          <cell r="R72">
            <v>-3.1761731031603971E-2</v>
          </cell>
          <cell r="S72">
            <v>8032619.8909329101</v>
          </cell>
          <cell r="T72">
            <v>7.5011827720730034E-2</v>
          </cell>
          <cell r="U72">
            <v>-6616547.9419329287</v>
          </cell>
          <cell r="V72">
            <v>-6.1780237835378241E-2</v>
          </cell>
        </row>
        <row r="74">
          <cell r="A74" t="str">
            <v>Income Tax</v>
          </cell>
          <cell r="B74">
            <v>-43945.459000000024</v>
          </cell>
          <cell r="C74">
            <v>-4.4560295849265788E-3</v>
          </cell>
          <cell r="D74">
            <v>454088.48105154897</v>
          </cell>
          <cell r="E74">
            <v>3.4686355546509645E-2</v>
          </cell>
          <cell r="F74">
            <v>498033.940051549</v>
          </cell>
          <cell r="G74">
            <v>3.9142385131436225E-2</v>
          </cell>
          <cell r="H74">
            <v>216949.77999999991</v>
          </cell>
          <cell r="I74">
            <v>1.7922545912168769E-2</v>
          </cell>
          <cell r="J74">
            <v>260895.23899999994</v>
          </cell>
          <cell r="K74">
            <v>2.2378575497095349E-2</v>
          </cell>
          <cell r="L74" t="str">
            <v>Income tax</v>
          </cell>
          <cell r="M74">
            <v>1345355.493411635</v>
          </cell>
          <cell r="N74">
            <v>1.2570824633168474E-2</v>
          </cell>
          <cell r="O74">
            <v>1668569.1455145748</v>
          </cell>
          <cell r="P74">
            <v>1.3706378395564685E-2</v>
          </cell>
          <cell r="Q74">
            <v>323213.65210293978</v>
          </cell>
          <cell r="R74">
            <v>1.1355537623962113E-3</v>
          </cell>
          <cell r="S74">
            <v>2215988.7790000001</v>
          </cell>
          <cell r="T74">
            <v>2.0693792408757121E-2</v>
          </cell>
          <cell r="U74">
            <v>870633.28558836505</v>
          </cell>
          <cell r="V74">
            <v>8.1229677755886472E-3</v>
          </cell>
        </row>
        <row r="76">
          <cell r="B76">
            <v>-99677.060999998765</v>
          </cell>
          <cell r="C76">
            <v>-1.0107163353431477E-2</v>
          </cell>
          <cell r="D76">
            <v>1059539.7891202811</v>
          </cell>
          <cell r="E76">
            <v>8.093482960852251E-2</v>
          </cell>
          <cell r="F76">
            <v>-1159216.8501202799</v>
          </cell>
          <cell r="G76">
            <v>-9.1041992961953991E-2</v>
          </cell>
          <cell r="H76">
            <v>687981.20237100904</v>
          </cell>
          <cell r="I76">
            <v>5.683515644129019E-2</v>
          </cell>
          <cell r="J76">
            <v>-787658.26337100775</v>
          </cell>
          <cell r="K76">
            <v>-6.6942319794721664E-2</v>
          </cell>
          <cell r="L76" t="str">
            <v>PAT</v>
          </cell>
          <cell r="M76">
            <v>70716.455588346347</v>
          </cell>
          <cell r="N76">
            <v>6.6076525218331601E-4</v>
          </cell>
          <cell r="O76">
            <v>3808768.8404673124</v>
          </cell>
          <cell r="P76">
            <v>3.1286942521391074E-2</v>
          </cell>
          <cell r="Q76">
            <v>-3738052.384878966</v>
          </cell>
          <cell r="R76">
            <v>-3.0626177269207758E-2</v>
          </cell>
          <cell r="S76">
            <v>5816631.11193291</v>
          </cell>
          <cell r="T76">
            <v>5.4318035311972913E-2</v>
          </cell>
          <cell r="U76">
            <v>-5745914.6563445637</v>
          </cell>
          <cell r="V76">
            <v>-5.3657270059789597E-2</v>
          </cell>
        </row>
      </sheetData>
      <sheetData sheetId="8" refreshError="1">
        <row r="8">
          <cell r="A8" t="str">
            <v>Sales - External</v>
          </cell>
          <cell r="B8">
            <v>6265630.291818182</v>
          </cell>
          <cell r="D8">
            <v>7747642.9186768439</v>
          </cell>
          <cell r="F8">
            <v>-1482012.6268586619</v>
          </cell>
          <cell r="G8">
            <v>0</v>
          </cell>
          <cell r="H8">
            <v>6700605.1600000011</v>
          </cell>
          <cell r="J8">
            <v>-434974.8681818191</v>
          </cell>
          <cell r="K8">
            <v>0</v>
          </cell>
          <cell r="L8" t="str">
            <v>External Sales</v>
          </cell>
          <cell r="M8">
            <v>64917613.370909095</v>
          </cell>
          <cell r="O8">
            <v>71337026.898043945</v>
          </cell>
          <cell r="Q8">
            <v>-6419413.5271348506</v>
          </cell>
          <cell r="R8">
            <v>0</v>
          </cell>
          <cell r="S8">
            <v>56393809.187272735</v>
          </cell>
          <cell r="U8">
            <v>8523804.1836363599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Boss</v>
          </cell>
          <cell r="B10">
            <v>49331.609090909085</v>
          </cell>
          <cell r="F10">
            <v>49331.609090909085</v>
          </cell>
          <cell r="G10">
            <v>0</v>
          </cell>
          <cell r="H10">
            <v>57037.229999999996</v>
          </cell>
          <cell r="J10">
            <v>-7705.6209090909106</v>
          </cell>
          <cell r="K10">
            <v>0</v>
          </cell>
          <cell r="L10" t="str">
            <v>Boss</v>
          </cell>
          <cell r="M10">
            <v>438930.21909090906</v>
          </cell>
          <cell r="Q10">
            <v>438930.21909090906</v>
          </cell>
          <cell r="R10">
            <v>0</v>
          </cell>
          <cell r="S10">
            <v>550877.26000000013</v>
          </cell>
          <cell r="U10">
            <v>-111947.04090909107</v>
          </cell>
          <cell r="V10">
            <v>0</v>
          </cell>
        </row>
        <row r="11">
          <cell r="A11" t="str">
            <v>Interco Sales - Accent</v>
          </cell>
          <cell r="B11">
            <v>14633.963636363636</v>
          </cell>
          <cell r="F11">
            <v>14633.963636363636</v>
          </cell>
          <cell r="G11">
            <v>0</v>
          </cell>
          <cell r="H11">
            <v>3986.01</v>
          </cell>
          <cell r="J11">
            <v>0</v>
          </cell>
          <cell r="K11">
            <v>0</v>
          </cell>
          <cell r="L11" t="str">
            <v>Accent</v>
          </cell>
          <cell r="M11">
            <v>107203.90454545453</v>
          </cell>
          <cell r="Q11">
            <v>107203.90454545453</v>
          </cell>
          <cell r="R11">
            <v>0</v>
          </cell>
          <cell r="S11">
            <v>7150.6827272727278</v>
          </cell>
          <cell r="U11">
            <v>100053.2218181818</v>
          </cell>
          <cell r="V11">
            <v>0</v>
          </cell>
        </row>
        <row r="12">
          <cell r="A12" t="str">
            <v>Interco Sales - Mirage</v>
          </cell>
          <cell r="B12">
            <v>39896.30909090909</v>
          </cell>
          <cell r="F12">
            <v>39896.30909090909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Mirage</v>
          </cell>
          <cell r="M12">
            <v>160886.38909090907</v>
          </cell>
          <cell r="Q12">
            <v>160886.38909090907</v>
          </cell>
          <cell r="R12">
            <v>0</v>
          </cell>
          <cell r="S12">
            <v>0</v>
          </cell>
          <cell r="U12">
            <v>160886.38909090907</v>
          </cell>
          <cell r="V12">
            <v>0</v>
          </cell>
        </row>
        <row r="13">
          <cell r="A13" t="str">
            <v>Interco Sales - PWD</v>
          </cell>
          <cell r="B13">
            <v>2638.5363636363631</v>
          </cell>
          <cell r="F13">
            <v>2638.5363636363631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28390.766363636365</v>
          </cell>
          <cell r="Q13">
            <v>28390.766363636365</v>
          </cell>
          <cell r="R13">
            <v>0</v>
          </cell>
          <cell r="S13">
            <v>0</v>
          </cell>
          <cell r="U13">
            <v>28390.766363636365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106500.41818181817</v>
          </cell>
          <cell r="D15">
            <v>0</v>
          </cell>
          <cell r="F15">
            <v>106500.41818181817</v>
          </cell>
          <cell r="G15">
            <v>0</v>
          </cell>
          <cell r="H15">
            <v>61023.24</v>
          </cell>
          <cell r="J15">
            <v>-45477.17818181817</v>
          </cell>
          <cell r="K15">
            <v>0</v>
          </cell>
          <cell r="L15" t="str">
            <v>Total Intercompany</v>
          </cell>
          <cell r="M15">
            <v>735411.27909090894</v>
          </cell>
          <cell r="O15">
            <v>0</v>
          </cell>
          <cell r="Q15">
            <v>735411.27909090894</v>
          </cell>
          <cell r="R15">
            <v>0</v>
          </cell>
          <cell r="S15">
            <v>558027.94272727286</v>
          </cell>
          <cell r="U15">
            <v>-177383.33636363607</v>
          </cell>
          <cell r="V15">
            <v>0</v>
          </cell>
        </row>
        <row r="16">
          <cell r="A16" t="str">
            <v>Sales</v>
          </cell>
          <cell r="B16">
            <v>6372130.71</v>
          </cell>
          <cell r="D16">
            <v>7747642.9186768439</v>
          </cell>
          <cell r="F16">
            <v>-1375512.2086768437</v>
          </cell>
          <cell r="G16">
            <v>0</v>
          </cell>
          <cell r="H16">
            <v>6761628.4000000013</v>
          </cell>
          <cell r="J16">
            <v>-480452.04636363726</v>
          </cell>
          <cell r="K16">
            <v>0</v>
          </cell>
          <cell r="L16" t="str">
            <v>Total Sales</v>
          </cell>
          <cell r="M16">
            <v>65653024.650000006</v>
          </cell>
          <cell r="O16">
            <v>71337026.898043945</v>
          </cell>
          <cell r="Q16">
            <v>-5684002.2480439413</v>
          </cell>
          <cell r="R16">
            <v>0</v>
          </cell>
          <cell r="S16">
            <v>56951837.13000001</v>
          </cell>
          <cell r="U16">
            <v>8346420.8472727239</v>
          </cell>
          <cell r="V16">
            <v>0</v>
          </cell>
        </row>
        <row r="18">
          <cell r="A18" t="str">
            <v>Cost of Goods Sold</v>
          </cell>
          <cell r="B18">
            <v>2998274.42</v>
          </cell>
          <cell r="C18">
            <v>0.47052933413539472</v>
          </cell>
          <cell r="D18">
            <v>3104248.6339098634</v>
          </cell>
          <cell r="E18">
            <v>0.40067007043220992</v>
          </cell>
          <cell r="F18">
            <v>105974.21390986349</v>
          </cell>
          <cell r="G18">
            <v>-6.9859263703184793E-2</v>
          </cell>
          <cell r="H18">
            <v>3287303.3</v>
          </cell>
          <cell r="I18">
            <v>0.48617035801612513</v>
          </cell>
          <cell r="J18">
            <v>289028.87999999989</v>
          </cell>
          <cell r="K18">
            <v>1.5641023880730409E-2</v>
          </cell>
          <cell r="L18" t="str">
            <v>Cost of goods sold - Material Only</v>
          </cell>
          <cell r="M18">
            <v>26075012.769999996</v>
          </cell>
          <cell r="N18">
            <v>0.39716392213469776</v>
          </cell>
          <cell r="O18">
            <v>28852693.458605938</v>
          </cell>
          <cell r="P18">
            <v>0.40445606879359697</v>
          </cell>
          <cell r="Q18">
            <v>2777680.6886059418</v>
          </cell>
          <cell r="R18">
            <v>7.2921466588992123E-3</v>
          </cell>
          <cell r="S18">
            <v>23481704.920000002</v>
          </cell>
          <cell r="T18">
            <v>0.41230812039302511</v>
          </cell>
          <cell r="U18">
            <v>-2593307.849999994</v>
          </cell>
          <cell r="V18">
            <v>1.5144198258327357E-2</v>
          </cell>
        </row>
        <row r="19">
          <cell r="L19" t="str">
            <v xml:space="preserve"> </v>
          </cell>
        </row>
        <row r="20">
          <cell r="B20">
            <v>3373856.29</v>
          </cell>
          <cell r="C20">
            <v>0.52947066586460534</v>
          </cell>
          <cell r="D20">
            <v>4643394.2847669804</v>
          </cell>
          <cell r="E20">
            <v>0.59932992956779008</v>
          </cell>
          <cell r="F20">
            <v>-1269537.9947669802</v>
          </cell>
          <cell r="G20">
            <v>6.9859263703184737E-2</v>
          </cell>
          <cell r="H20">
            <v>3474325.1000000015</v>
          </cell>
          <cell r="I20">
            <v>0.51382964198387493</v>
          </cell>
          <cell r="J20">
            <v>-100468.81000000145</v>
          </cell>
          <cell r="K20">
            <v>1.5641023880730409E-2</v>
          </cell>
          <cell r="L20" t="str">
            <v>Gross profit before manufacturing costs</v>
          </cell>
          <cell r="M20">
            <v>39578011.88000001</v>
          </cell>
          <cell r="N20">
            <v>0.60283607786530224</v>
          </cell>
          <cell r="O20">
            <v>42484333.439438008</v>
          </cell>
          <cell r="P20">
            <v>0.59554393120640303</v>
          </cell>
          <cell r="Q20">
            <v>-2906321.5594379976</v>
          </cell>
          <cell r="R20">
            <v>7.2921466588992123E-3</v>
          </cell>
          <cell r="S20">
            <v>33470132.210000008</v>
          </cell>
          <cell r="T20">
            <v>0.58769187960697489</v>
          </cell>
          <cell r="U20">
            <v>6107879.6700000018</v>
          </cell>
          <cell r="V20">
            <v>1.5144198258327357E-2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414865.81999999989</v>
          </cell>
          <cell r="C23">
            <v>6.5106294720059174E-2</v>
          </cell>
          <cell r="D23">
            <v>501358.70364988601</v>
          </cell>
          <cell r="E23">
            <v>6.4711126843660594E-2</v>
          </cell>
          <cell r="F23">
            <v>86492.88364988612</v>
          </cell>
          <cell r="G23">
            <v>-3.9516787639858053E-4</v>
          </cell>
          <cell r="H23">
            <v>493809.49999999994</v>
          </cell>
          <cell r="I23">
            <v>7.3031150306928999E-2</v>
          </cell>
          <cell r="J23">
            <v>78943.680000000051</v>
          </cell>
          <cell r="K23">
            <v>7.9248555868698251E-3</v>
          </cell>
          <cell r="L23" t="str">
            <v>Wages, Leave, Super, Payroll Tax, Wcomp</v>
          </cell>
          <cell r="M23">
            <v>4734352.8100000005</v>
          </cell>
          <cell r="N23">
            <v>7.2111724253971596E-2</v>
          </cell>
          <cell r="O23">
            <v>5297439.7699564938</v>
          </cell>
          <cell r="P23">
            <v>7.4259329275492267E-2</v>
          </cell>
          <cell r="Q23">
            <v>563086.95995649323</v>
          </cell>
          <cell r="R23">
            <v>2.147605021520671E-3</v>
          </cell>
          <cell r="S23">
            <v>4960813.6100000003</v>
          </cell>
          <cell r="T23">
            <v>8.7105418542975099E-2</v>
          </cell>
          <cell r="U23">
            <v>226460.79999999981</v>
          </cell>
          <cell r="V23">
            <v>1.4993694289003504E-2</v>
          </cell>
        </row>
        <row r="24">
          <cell r="A24" t="str">
            <v>Factory Packaging</v>
          </cell>
          <cell r="B24">
            <v>40960.5</v>
          </cell>
          <cell r="C24">
            <v>6.4280696464244372E-3</v>
          </cell>
          <cell r="D24">
            <v>72335.3744026926</v>
          </cell>
          <cell r="E24">
            <v>9.3364362764212366E-3</v>
          </cell>
          <cell r="F24">
            <v>31374.8744026926</v>
          </cell>
          <cell r="G24">
            <v>2.9083666299967994E-3</v>
          </cell>
          <cell r="H24">
            <v>62669.61</v>
          </cell>
          <cell r="I24">
            <v>9.2684197197231352E-3</v>
          </cell>
          <cell r="J24">
            <v>21709.11</v>
          </cell>
          <cell r="K24">
            <v>2.840350073298698E-3</v>
          </cell>
          <cell r="L24" t="str">
            <v>Packaging Material</v>
          </cell>
          <cell r="M24">
            <v>555616.17999999993</v>
          </cell>
          <cell r="N24">
            <v>8.4629182427164822E-3</v>
          </cell>
          <cell r="O24">
            <v>681286.51262070821</v>
          </cell>
          <cell r="P24">
            <v>9.550251002111626E-3</v>
          </cell>
          <cell r="Q24">
            <v>125670.33262070827</v>
          </cell>
          <cell r="R24">
            <v>1.0873327593951439E-3</v>
          </cell>
          <cell r="S24">
            <v>653977.14</v>
          </cell>
          <cell r="T24">
            <v>1.1482985851838488E-2</v>
          </cell>
          <cell r="U24">
            <v>98360.960000000079</v>
          </cell>
          <cell r="V24">
            <v>3.0200676091220059E-3</v>
          </cell>
        </row>
        <row r="25">
          <cell r="A25" t="str">
            <v>Freight Inwards</v>
          </cell>
          <cell r="B25">
            <v>966.2200000000006</v>
          </cell>
          <cell r="C25">
            <v>1.5163216888876415E-4</v>
          </cell>
          <cell r="D25">
            <v>2755.4689364538435</v>
          </cell>
          <cell r="E25">
            <v>3.5565254689414973E-4</v>
          </cell>
          <cell r="F25">
            <v>1789.2489364538428</v>
          </cell>
          <cell r="G25">
            <v>2.0402037800538558E-4</v>
          </cell>
          <cell r="H25">
            <v>1533</v>
          </cell>
          <cell r="I25">
            <v>2.2672053376964635E-4</v>
          </cell>
          <cell r="J25">
            <v>566.7799999999994</v>
          </cell>
          <cell r="K25">
            <v>7.5088364880882192E-5</v>
          </cell>
          <cell r="L25" t="str">
            <v>Freight Inwards</v>
          </cell>
          <cell r="M25">
            <v>1999.8200000000011</v>
          </cell>
          <cell r="N25">
            <v>3.0460439723244355E-5</v>
          </cell>
          <cell r="O25">
            <v>17716.339549072061</v>
          </cell>
          <cell r="P25">
            <v>2.4834704107296968E-4</v>
          </cell>
          <cell r="Q25">
            <v>15716.51954907206</v>
          </cell>
          <cell r="R25">
            <v>2.1788660134972531E-4</v>
          </cell>
          <cell r="S25">
            <v>23507.309999999998</v>
          </cell>
          <cell r="T25">
            <v>4.1275771221113537E-4</v>
          </cell>
          <cell r="U25">
            <v>21507.489999999998</v>
          </cell>
          <cell r="V25">
            <v>3.82297272487891E-4</v>
          </cell>
        </row>
        <row r="26">
          <cell r="A26" t="str">
            <v>Factory Rent</v>
          </cell>
          <cell r="B26">
            <v>81819.709999999992</v>
          </cell>
          <cell r="C26">
            <v>1.2840243510949572E-2</v>
          </cell>
          <cell r="D26">
            <v>63899.203616650004</v>
          </cell>
          <cell r="E26">
            <v>8.2475669422775646E-3</v>
          </cell>
          <cell r="F26">
            <v>-17920.506383349988</v>
          </cell>
          <cell r="G26">
            <v>-4.5926765686720075E-3</v>
          </cell>
          <cell r="H26">
            <v>80218.740000000005</v>
          </cell>
          <cell r="I26">
            <v>1.1863819668055107E-2</v>
          </cell>
          <cell r="J26">
            <v>-1600.9699999999866</v>
          </cell>
          <cell r="K26">
            <v>-9.7642384289446486E-4</v>
          </cell>
          <cell r="L26" t="str">
            <v>Factory Rent</v>
          </cell>
          <cell r="M26">
            <v>884848.7</v>
          </cell>
          <cell r="N26">
            <v>1.3477653234061622E-2</v>
          </cell>
          <cell r="O26">
            <v>737861.79893319996</v>
          </cell>
          <cell r="P26">
            <v>1.0343321428124054E-2</v>
          </cell>
          <cell r="Q26">
            <v>-146986.9010668</v>
          </cell>
          <cell r="R26">
            <v>-3.1343318059375673E-3</v>
          </cell>
          <cell r="S26">
            <v>885271.14</v>
          </cell>
          <cell r="T26">
            <v>1.5544206905551668E-2</v>
          </cell>
          <cell r="U26">
            <v>422.44000000006054</v>
          </cell>
          <cell r="V26">
            <v>2.0665536714900463E-3</v>
          </cell>
        </row>
        <row r="27">
          <cell r="A27" t="str">
            <v>Factory Maintenance</v>
          </cell>
          <cell r="B27">
            <v>9167.5300000000043</v>
          </cell>
          <cell r="C27">
            <v>1.4386914545888223E-3</v>
          </cell>
          <cell r="D27">
            <v>19741.77732063091</v>
          </cell>
          <cell r="E27">
            <v>2.5481010841426912E-3</v>
          </cell>
          <cell r="F27">
            <v>10574.247320630906</v>
          </cell>
          <cell r="G27">
            <v>1.1094096295538689E-3</v>
          </cell>
          <cell r="H27">
            <v>29563.17</v>
          </cell>
          <cell r="I27">
            <v>4.3721967921218491E-3</v>
          </cell>
          <cell r="J27">
            <v>20395.639999999992</v>
          </cell>
          <cell r="K27">
            <v>2.933505337533027E-3</v>
          </cell>
          <cell r="L27" t="str">
            <v>Repairs and Maintenance</v>
          </cell>
          <cell r="M27">
            <v>188432.90000000002</v>
          </cell>
          <cell r="N27">
            <v>2.8701328081157948E-3</v>
          </cell>
          <cell r="O27">
            <v>178300.08136706671</v>
          </cell>
          <cell r="P27">
            <v>2.4994044344165915E-3</v>
          </cell>
          <cell r="Q27">
            <v>-10132.818632933311</v>
          </cell>
          <cell r="R27">
            <v>-3.7072837369920338E-4</v>
          </cell>
          <cell r="S27">
            <v>292578.26999999996</v>
          </cell>
          <cell r="T27">
            <v>5.1372929258129427E-3</v>
          </cell>
          <cell r="U27">
            <v>104145.36999999994</v>
          </cell>
          <cell r="V27">
            <v>2.2671601176971479E-3</v>
          </cell>
        </row>
        <row r="28">
          <cell r="A28" t="str">
            <v>Factory Motor</v>
          </cell>
          <cell r="B28">
            <v>5095.7699999999995</v>
          </cell>
          <cell r="C28">
            <v>7.9969640170799317E-4</v>
          </cell>
          <cell r="D28">
            <v>9704.3968188105118</v>
          </cell>
          <cell r="E28">
            <v>1.2525611880507066E-3</v>
          </cell>
          <cell r="F28">
            <v>4608.6268188105123</v>
          </cell>
          <cell r="G28">
            <v>4.5286478634271347E-4</v>
          </cell>
          <cell r="H28">
            <v>16196.49</v>
          </cell>
          <cell r="I28">
            <v>2.3953534624884141E-3</v>
          </cell>
          <cell r="J28">
            <v>11100.720000000001</v>
          </cell>
          <cell r="K28">
            <v>1.595657060780421E-3</v>
          </cell>
          <cell r="L28" t="str">
            <v>Motor Vehicle Expenses</v>
          </cell>
          <cell r="M28">
            <v>66341.319999999992</v>
          </cell>
          <cell r="N28">
            <v>1.010483833055207E-3</v>
          </cell>
          <cell r="O28">
            <v>97923.345345781461</v>
          </cell>
          <cell r="P28">
            <v>1.3726861015070774E-3</v>
          </cell>
          <cell r="Q28">
            <v>31582.025345781469</v>
          </cell>
          <cell r="R28">
            <v>3.6220226845187038E-4</v>
          </cell>
          <cell r="S28">
            <v>82403.69</v>
          </cell>
          <cell r="T28">
            <v>1.4469013495017344E-3</v>
          </cell>
          <cell r="U28">
            <v>16062.37000000001</v>
          </cell>
          <cell r="V28">
            <v>4.364175164465274E-4</v>
          </cell>
        </row>
        <row r="29">
          <cell r="A29" t="str">
            <v>Factory Insurance</v>
          </cell>
          <cell r="B29">
            <v>5152.13</v>
          </cell>
          <cell r="C29">
            <v>8.0854116691526565E-4</v>
          </cell>
          <cell r="D29">
            <v>6244.3094532543719</v>
          </cell>
          <cell r="E29">
            <v>8.059624738514389E-4</v>
          </cell>
          <cell r="F29">
            <v>1092.1794532543718</v>
          </cell>
          <cell r="G29">
            <v>-2.5786930638267485E-6</v>
          </cell>
          <cell r="H29">
            <v>9054.1700000000019</v>
          </cell>
          <cell r="I29">
            <v>1.3390516994397385E-3</v>
          </cell>
          <cell r="J29">
            <v>3902.0400000000018</v>
          </cell>
          <cell r="K29">
            <v>5.3051053252447286E-4</v>
          </cell>
          <cell r="L29" t="str">
            <v>Insurance - General</v>
          </cell>
          <cell r="M29">
            <v>37040.1</v>
          </cell>
          <cell r="N29">
            <v>5.6417964286432909E-4</v>
          </cell>
          <cell r="O29">
            <v>77107.105626034972</v>
          </cell>
          <cell r="P29">
            <v>1.0808847660029022E-3</v>
          </cell>
          <cell r="Q29">
            <v>40067.005626034974</v>
          </cell>
          <cell r="R29">
            <v>5.1670512313857313E-4</v>
          </cell>
          <cell r="S29">
            <v>92994.19</v>
          </cell>
          <cell r="T29">
            <v>1.6328567204553668E-3</v>
          </cell>
          <cell r="U29">
            <v>55954.090000000004</v>
          </cell>
          <cell r="V29">
            <v>1.0686770775910378E-3</v>
          </cell>
        </row>
        <row r="30">
          <cell r="A30" t="str">
            <v>Factory Warranty</v>
          </cell>
          <cell r="B30">
            <v>57152.89</v>
          </cell>
          <cell r="C30">
            <v>8.9691961136811015E-3</v>
          </cell>
          <cell r="D30">
            <v>27852.139099204207</v>
          </cell>
          <cell r="E30">
            <v>3.5949177564782303E-3</v>
          </cell>
          <cell r="F30">
            <v>-29300.750900795792</v>
          </cell>
          <cell r="G30">
            <v>-5.3742783572028711E-3</v>
          </cell>
          <cell r="H30">
            <v>40726.469999999994</v>
          </cell>
          <cell r="I30">
            <v>6.0231748316722025E-3</v>
          </cell>
          <cell r="J30">
            <v>-16426.420000000006</v>
          </cell>
          <cell r="K30">
            <v>-2.9460212820088989E-3</v>
          </cell>
          <cell r="L30" t="str">
            <v>Warranty Expenses - Manufacturing</v>
          </cell>
          <cell r="M30">
            <v>193251.18</v>
          </cell>
          <cell r="N30">
            <v>2.9435228769768488E-3</v>
          </cell>
          <cell r="O30">
            <v>266698.66611897358</v>
          </cell>
          <cell r="P30">
            <v>3.7385727681102229E-3</v>
          </cell>
          <cell r="Q30">
            <v>73447.486118973582</v>
          </cell>
          <cell r="R30">
            <v>7.9504989113337405E-4</v>
          </cell>
          <cell r="S30">
            <v>375614.35999999993</v>
          </cell>
          <cell r="T30">
            <v>6.5952983947227383E-3</v>
          </cell>
          <cell r="U30">
            <v>182363.17999999993</v>
          </cell>
          <cell r="V30">
            <v>3.6517755177458895E-3</v>
          </cell>
        </row>
        <row r="31">
          <cell r="A31" t="str">
            <v>Factory Var Other</v>
          </cell>
          <cell r="B31">
            <v>39083.429999999993</v>
          </cell>
          <cell r="C31">
            <v>6.1334947098095538E-3</v>
          </cell>
          <cell r="D31">
            <v>44348.675909018326</v>
          </cell>
          <cell r="E31">
            <v>5.7241507352009287E-3</v>
          </cell>
          <cell r="F31">
            <v>5265.2459090183329</v>
          </cell>
          <cell r="G31">
            <v>-4.0934397460862509E-4</v>
          </cell>
          <cell r="H31">
            <v>32586.080000000002</v>
          </cell>
          <cell r="I31">
            <v>4.8192651344164368E-3</v>
          </cell>
          <cell r="J31">
            <v>-6497.3499999999913</v>
          </cell>
          <cell r="K31">
            <v>-1.3142295753931169E-3</v>
          </cell>
          <cell r="L31" t="str">
            <v>Manufacturing Variable Other</v>
          </cell>
          <cell r="M31">
            <v>404815.59999999992</v>
          </cell>
          <cell r="N31">
            <v>6.1659855301122047E-3</v>
          </cell>
          <cell r="O31">
            <v>432801.07190166361</v>
          </cell>
          <cell r="P31">
            <v>6.0669906039149913E-3</v>
          </cell>
          <cell r="Q31">
            <v>27985.471901663695</v>
          </cell>
          <cell r="R31">
            <v>-9.8994926197213361E-5</v>
          </cell>
          <cell r="S31">
            <v>431978.26000000007</v>
          </cell>
          <cell r="T31">
            <v>7.5849749853363511E-3</v>
          </cell>
          <cell r="U31">
            <v>27162.660000000149</v>
          </cell>
          <cell r="V31">
            <v>1.4189894552241464E-3</v>
          </cell>
        </row>
        <row r="32">
          <cell r="A32" t="str">
            <v>Factory Fixed Other</v>
          </cell>
          <cell r="B32">
            <v>41202.93</v>
          </cell>
          <cell r="C32">
            <v>6.4661150053527388E-3</v>
          </cell>
          <cell r="D32">
            <v>32553.289316193717</v>
          </cell>
          <cell r="E32">
            <v>4.201702331649692E-3</v>
          </cell>
          <cell r="F32">
            <v>-8649.6406838062831</v>
          </cell>
          <cell r="G32">
            <v>-2.2644126737030468E-3</v>
          </cell>
          <cell r="H32">
            <v>13874.230000000001</v>
          </cell>
          <cell r="I32">
            <v>2.0519066087689762E-3</v>
          </cell>
          <cell r="J32">
            <v>-27328.699999999997</v>
          </cell>
          <cell r="K32">
            <v>-4.4142083965837626E-3</v>
          </cell>
          <cell r="L32" t="str">
            <v>Manufacturing Fixed Other</v>
          </cell>
          <cell r="M32">
            <v>393299.68</v>
          </cell>
          <cell r="N32">
            <v>5.9905797500831512E-3</v>
          </cell>
          <cell r="O32">
            <v>379829.03768576978</v>
          </cell>
          <cell r="P32">
            <v>5.3244304423932286E-3</v>
          </cell>
          <cell r="Q32">
            <v>-13470.642314230208</v>
          </cell>
          <cell r="R32">
            <v>-6.6614930768992258E-4</v>
          </cell>
          <cell r="S32">
            <v>169971.98</v>
          </cell>
          <cell r="T32">
            <v>2.9844863408359725E-3</v>
          </cell>
          <cell r="U32">
            <v>-223327.69999999998</v>
          </cell>
          <cell r="V32">
            <v>-3.0060934092471787E-3</v>
          </cell>
        </row>
        <row r="33">
          <cell r="B33">
            <v>695466.93</v>
          </cell>
          <cell r="C33">
            <v>0.10914197489837744</v>
          </cell>
          <cell r="D33">
            <v>780793.33852279442</v>
          </cell>
          <cell r="E33">
            <v>0.10077817817862722</v>
          </cell>
          <cell r="F33">
            <v>85326.40852279462</v>
          </cell>
          <cell r="G33">
            <v>-8.3637967197502244E-3</v>
          </cell>
          <cell r="H33">
            <v>780231.46</v>
          </cell>
          <cell r="I33">
            <v>0.11539105875738451</v>
          </cell>
          <cell r="J33">
            <v>84764.530000000057</v>
          </cell>
          <cell r="K33">
            <v>6.2490838590070624E-3</v>
          </cell>
          <cell r="L33" t="str">
            <v>Total Manufacturing Costs</v>
          </cell>
          <cell r="M33">
            <v>7459998.29</v>
          </cell>
          <cell r="N33">
            <v>0.11362764061168047</v>
          </cell>
          <cell r="O33">
            <v>8166963.7291047629</v>
          </cell>
          <cell r="P33">
            <v>0.11448421786314592</v>
          </cell>
          <cell r="Q33">
            <v>706965.43910476367</v>
          </cell>
          <cell r="R33">
            <v>8.5657725146544295E-4</v>
          </cell>
          <cell r="S33">
            <v>7969109.9500000002</v>
          </cell>
          <cell r="T33">
            <v>0.13992717972924149</v>
          </cell>
          <cell r="U33">
            <v>509111.66000000003</v>
          </cell>
          <cell r="V33">
            <v>2.6299539117561013E-2</v>
          </cell>
        </row>
        <row r="35">
          <cell r="B35">
            <v>2678389.36</v>
          </cell>
          <cell r="C35">
            <v>0.42032869096622782</v>
          </cell>
          <cell r="D35">
            <v>3862600.9462441858</v>
          </cell>
          <cell r="E35">
            <v>0.49855175138916286</v>
          </cell>
          <cell r="F35">
            <v>-1184211.5862441859</v>
          </cell>
          <cell r="H35">
            <v>2694093.6400000015</v>
          </cell>
          <cell r="I35">
            <v>0.39843858322649039</v>
          </cell>
          <cell r="J35">
            <v>-15704.280000001658</v>
          </cell>
          <cell r="K35">
            <v>2.189010773973743E-2</v>
          </cell>
          <cell r="L35" t="str">
            <v>Contribution margin</v>
          </cell>
          <cell r="M35">
            <v>32118013.590000011</v>
          </cell>
          <cell r="N35">
            <v>0.48920843725362179</v>
          </cell>
          <cell r="O35">
            <v>34317369.710333243</v>
          </cell>
          <cell r="P35">
            <v>0.48105971334325714</v>
          </cell>
          <cell r="Q35">
            <v>-2199356.120333232</v>
          </cell>
          <cell r="S35">
            <v>25501022.260000009</v>
          </cell>
          <cell r="T35">
            <v>0.44776469987773343</v>
          </cell>
          <cell r="U35">
            <v>6616991.3300000019</v>
          </cell>
          <cell r="V35">
            <v>4.1443737375888356E-2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853931.98999999976</v>
          </cell>
          <cell r="C38">
            <v>0.1340104321243592</v>
          </cell>
          <cell r="D38">
            <v>989458.25283334719</v>
          </cell>
          <cell r="E38">
            <v>0.12771087454845281</v>
          </cell>
          <cell r="F38">
            <v>135526.26283334743</v>
          </cell>
          <cell r="G38">
            <v>-6.2995575759063893E-3</v>
          </cell>
          <cell r="H38">
            <v>662296.94000000018</v>
          </cell>
          <cell r="I38">
            <v>9.7949325342989876E-2</v>
          </cell>
          <cell r="J38">
            <v>-191635.04999999958</v>
          </cell>
          <cell r="K38">
            <v>-3.6061106781369326E-2</v>
          </cell>
          <cell r="L38" t="str">
            <v>Salaries, Leave, Super, Payroll Tax, Wcomp</v>
          </cell>
          <cell r="M38">
            <v>10453807.290000001</v>
          </cell>
          <cell r="N38">
            <v>0.15922811394798397</v>
          </cell>
          <cell r="O38">
            <v>10688542.815884888</v>
          </cell>
          <cell r="P38">
            <v>0.14983162714590181</v>
          </cell>
          <cell r="Q38">
            <v>234735.5258848872</v>
          </cell>
          <cell r="R38">
            <v>-9.3964868020821601E-3</v>
          </cell>
          <cell r="S38">
            <v>6947088.2300000014</v>
          </cell>
          <cell r="T38">
            <v>0.12198181094917737</v>
          </cell>
          <cell r="U38">
            <v>-3506719.0599999996</v>
          </cell>
          <cell r="V38">
            <v>-3.7246302998806602E-2</v>
          </cell>
        </row>
        <row r="39">
          <cell r="A39" t="str">
            <v>Installation Labour</v>
          </cell>
          <cell r="B39">
            <v>475571.81</v>
          </cell>
          <cell r="C39">
            <v>7.4633090820574205E-2</v>
          </cell>
          <cell r="D39">
            <v>574136.88967350149</v>
          </cell>
          <cell r="E39">
            <v>7.4104717486328547E-2</v>
          </cell>
          <cell r="F39">
            <v>98565.079673501488</v>
          </cell>
          <cell r="G39">
            <v>-5.2837333424565758E-4</v>
          </cell>
          <cell r="H39">
            <v>523034.84</v>
          </cell>
          <cell r="I39">
            <v>7.7353384282401544E-2</v>
          </cell>
          <cell r="J39">
            <v>47463.030000000028</v>
          </cell>
          <cell r="K39">
            <v>2.7202934618273389E-3</v>
          </cell>
          <cell r="L39" t="str">
            <v>Installation Labour</v>
          </cell>
          <cell r="M39">
            <v>5254160.8900000006</v>
          </cell>
          <cell r="N39">
            <v>8.0029228173572053E-2</v>
          </cell>
          <cell r="O39">
            <v>5498385.8400026495</v>
          </cell>
          <cell r="P39">
            <v>7.7076184403662248E-2</v>
          </cell>
          <cell r="Q39">
            <v>244224.95000264887</v>
          </cell>
          <cell r="R39">
            <v>-2.953043769909805E-3</v>
          </cell>
          <cell r="S39">
            <v>4364381.790000001</v>
          </cell>
          <cell r="T39">
            <v>7.6632853476486268E-2</v>
          </cell>
          <cell r="U39">
            <v>-889779.09999999963</v>
          </cell>
          <cell r="V39">
            <v>-3.3963746970857855E-3</v>
          </cell>
        </row>
        <row r="40">
          <cell r="A40" t="str">
            <v>Sales Commission</v>
          </cell>
          <cell r="B40">
            <v>70782.19</v>
          </cell>
          <cell r="C40">
            <v>1.1108088208065022E-2</v>
          </cell>
          <cell r="D40">
            <v>93534.897491326803</v>
          </cell>
          <cell r="E40">
            <v>1.2072690813595325E-2</v>
          </cell>
          <cell r="F40">
            <v>22752.707491326801</v>
          </cell>
          <cell r="G40">
            <v>9.6460260553030315E-4</v>
          </cell>
          <cell r="H40">
            <v>65275.1</v>
          </cell>
          <cell r="I40">
            <v>9.6537544121768036E-3</v>
          </cell>
          <cell r="J40">
            <v>-5507.0900000000038</v>
          </cell>
          <cell r="K40">
            <v>-1.4543337958882185E-3</v>
          </cell>
          <cell r="L40" t="str">
            <v>Sales Commission</v>
          </cell>
          <cell r="M40">
            <v>728306.65999999992</v>
          </cell>
          <cell r="N40">
            <v>1.1093268952689446E-2</v>
          </cell>
          <cell r="O40">
            <v>822081.79183265404</v>
          </cell>
          <cell r="P40">
            <v>1.1523914404332926E-2</v>
          </cell>
          <cell r="Q40">
            <v>93775.131832654122</v>
          </cell>
          <cell r="R40">
            <v>4.3064545164347989E-4</v>
          </cell>
          <cell r="S40">
            <v>605159.16999999993</v>
          </cell>
          <cell r="T40">
            <v>1.0625805952820188E-2</v>
          </cell>
          <cell r="U40">
            <v>-123147.48999999999</v>
          </cell>
          <cell r="V40">
            <v>-4.6746299986925866E-4</v>
          </cell>
        </row>
        <row r="41">
          <cell r="A41" t="str">
            <v>Sales Advertising</v>
          </cell>
          <cell r="B41">
            <v>91973.970000000016</v>
          </cell>
          <cell r="C41">
            <v>1.4433785838018381E-2</v>
          </cell>
          <cell r="D41">
            <v>80962.819166666668</v>
          </cell>
          <cell r="E41">
            <v>1.0449993632449653E-2</v>
          </cell>
          <cell r="F41">
            <v>-11011.150833333348</v>
          </cell>
          <cell r="G41">
            <v>-3.9837922055687286E-3</v>
          </cell>
          <cell r="H41">
            <v>26100.36</v>
          </cell>
          <cell r="I41">
            <v>3.8600701570645313E-3</v>
          </cell>
          <cell r="J41">
            <v>-65873.610000000015</v>
          </cell>
          <cell r="K41">
            <v>-1.057371568095385E-2</v>
          </cell>
          <cell r="L41" t="str">
            <v>Advertising Expenses</v>
          </cell>
          <cell r="M41">
            <v>662465.94999999995</v>
          </cell>
          <cell r="N41">
            <v>1.0090410206256962E-2</v>
          </cell>
          <cell r="O41">
            <v>767707.07333333348</v>
          </cell>
          <cell r="P41">
            <v>1.0761691462563377E-2</v>
          </cell>
          <cell r="Q41">
            <v>105241.12333333353</v>
          </cell>
          <cell r="R41">
            <v>6.7128125630641459E-4</v>
          </cell>
          <cell r="S41">
            <v>400190.34</v>
          </cell>
          <cell r="T41">
            <v>7.0268205586856364E-3</v>
          </cell>
          <cell r="U41">
            <v>-262275.60999999993</v>
          </cell>
          <cell r="V41">
            <v>-3.0635896475713258E-3</v>
          </cell>
        </row>
        <row r="42">
          <cell r="A42" t="str">
            <v>Sales Doubtful Debts</v>
          </cell>
          <cell r="B42">
            <v>29293.489999999998</v>
          </cell>
          <cell r="C42">
            <v>4.5971263511636277E-3</v>
          </cell>
          <cell r="D42">
            <v>18766.538024709876</v>
          </cell>
          <cell r="E42">
            <v>2.4222254718877594E-3</v>
          </cell>
          <cell r="F42">
            <v>-10526.951975290121</v>
          </cell>
          <cell r="G42">
            <v>-2.1749008792758683E-3</v>
          </cell>
          <cell r="H42">
            <v>35085.18</v>
          </cell>
          <cell r="I42">
            <v>5.1888654514051667E-3</v>
          </cell>
          <cell r="J42">
            <v>5791.6900000000023</v>
          </cell>
          <cell r="K42">
            <v>5.9173910024153901E-4</v>
          </cell>
          <cell r="L42" t="str">
            <v>Doubtful Debts</v>
          </cell>
          <cell r="M42">
            <v>198473.41999999998</v>
          </cell>
          <cell r="N42">
            <v>3.0230658992190084E-3</v>
          </cell>
          <cell r="O42">
            <v>200283.8350030368</v>
          </cell>
          <cell r="P42">
            <v>2.8075719400149062E-3</v>
          </cell>
          <cell r="Q42">
            <v>1810.4150030368182</v>
          </cell>
          <cell r="R42">
            <v>-2.1549395920410219E-4</v>
          </cell>
          <cell r="S42">
            <v>125120.63</v>
          </cell>
          <cell r="T42">
            <v>2.1969551169068666E-3</v>
          </cell>
          <cell r="U42">
            <v>-73352.789999999979</v>
          </cell>
          <cell r="V42">
            <v>-8.2611078231214184E-4</v>
          </cell>
        </row>
        <row r="43">
          <cell r="A43" t="str">
            <v>Sales Motor</v>
          </cell>
          <cell r="B43">
            <v>71716.88</v>
          </cell>
          <cell r="C43">
            <v>1.1254772267532473E-2</v>
          </cell>
          <cell r="D43">
            <v>102237.50202427138</v>
          </cell>
          <cell r="E43">
            <v>1.3195949154782637E-2</v>
          </cell>
          <cell r="F43">
            <v>30520.622024271375</v>
          </cell>
          <cell r="G43">
            <v>1.9411768872501633E-3</v>
          </cell>
          <cell r="H43">
            <v>76609.430000000008</v>
          </cell>
          <cell r="I43">
            <v>1.1330026654526001E-2</v>
          </cell>
          <cell r="J43">
            <v>4892.5500000000029</v>
          </cell>
          <cell r="K43">
            <v>7.5254386993527794E-5</v>
          </cell>
          <cell r="L43" t="str">
            <v>Motor Vehicle Expenses</v>
          </cell>
          <cell r="M43">
            <v>833093.10999999987</v>
          </cell>
          <cell r="N43">
            <v>1.2689333270496926E-2</v>
          </cell>
          <cell r="O43">
            <v>999713.64513254759</v>
          </cell>
          <cell r="P43">
            <v>1.4013951640588482E-2</v>
          </cell>
          <cell r="Q43">
            <v>166620.53513254772</v>
          </cell>
          <cell r="R43">
            <v>1.324618370091556E-3</v>
          </cell>
          <cell r="S43">
            <v>529617.09</v>
          </cell>
          <cell r="T43">
            <v>9.2993855280046507E-3</v>
          </cell>
          <cell r="U43">
            <v>-303476.0199999999</v>
          </cell>
          <cell r="V43">
            <v>-3.3899477424922751E-3</v>
          </cell>
        </row>
        <row r="44">
          <cell r="A44" t="str">
            <v>Sales Rent</v>
          </cell>
          <cell r="B44">
            <v>149861.46</v>
          </cell>
          <cell r="C44">
            <v>2.3518265211480573E-2</v>
          </cell>
          <cell r="D44">
            <v>151367.6389138833</v>
          </cell>
          <cell r="E44">
            <v>1.9537250296988926E-2</v>
          </cell>
          <cell r="F44">
            <v>1506.1789138833119</v>
          </cell>
          <cell r="G44">
            <v>-3.9810149144916471E-3</v>
          </cell>
          <cell r="H44">
            <v>122187.20000000001</v>
          </cell>
          <cell r="I44">
            <v>1.8070676584356512E-2</v>
          </cell>
          <cell r="J44">
            <v>-27674.25999999998</v>
          </cell>
          <cell r="K44">
            <v>-5.4475886271240608E-3</v>
          </cell>
          <cell r="L44" t="str">
            <v>Rent</v>
          </cell>
          <cell r="M44">
            <v>1571650.58</v>
          </cell>
          <cell r="N44">
            <v>2.39387383654989E-2</v>
          </cell>
          <cell r="O44">
            <v>1598274.9271444001</v>
          </cell>
          <cell r="P44">
            <v>2.2404563193090189E-2</v>
          </cell>
          <cell r="Q44">
            <v>26624.347144400002</v>
          </cell>
          <cell r="R44">
            <v>-1.534175172408711E-3</v>
          </cell>
          <cell r="S44">
            <v>1170541.4899999998</v>
          </cell>
          <cell r="T44">
            <v>2.0553182285025957E-2</v>
          </cell>
          <cell r="U44">
            <v>-401109.09000000032</v>
          </cell>
          <cell r="V44">
            <v>-3.3855560804729422E-3</v>
          </cell>
        </row>
        <row r="45">
          <cell r="A45" t="str">
            <v>Sales Telephone</v>
          </cell>
          <cell r="B45">
            <v>33209.599999999999</v>
          </cell>
          <cell r="C45">
            <v>5.2116947236947059E-3</v>
          </cell>
          <cell r="D45">
            <v>30539.009386410919</v>
          </cell>
          <cell r="E45">
            <v>3.9417161718684922E-3</v>
          </cell>
          <cell r="F45">
            <v>-2670.59061358908</v>
          </cell>
          <cell r="G45">
            <v>-1.2699785518262138E-3</v>
          </cell>
          <cell r="H45">
            <v>28443.640000000003</v>
          </cell>
          <cell r="I45">
            <v>4.2066257293879089E-3</v>
          </cell>
          <cell r="J45">
            <v>-4765.9599999999955</v>
          </cell>
          <cell r="K45">
            <v>-1.0050689943067971E-3</v>
          </cell>
          <cell r="L45" t="str">
            <v>Telephone</v>
          </cell>
          <cell r="M45">
            <v>396635.18</v>
          </cell>
          <cell r="N45">
            <v>6.0413847208789636E-3</v>
          </cell>
          <cell r="O45">
            <v>340292.39274468459</v>
          </cell>
          <cell r="P45">
            <v>4.7702071076081726E-3</v>
          </cell>
          <cell r="Q45">
            <v>-56342.787255315401</v>
          </cell>
          <cell r="R45">
            <v>-1.271177613270791E-3</v>
          </cell>
          <cell r="S45">
            <v>253511.24000000002</v>
          </cell>
          <cell r="T45">
            <v>4.4513268188579678E-3</v>
          </cell>
          <cell r="U45">
            <v>-143123.93999999997</v>
          </cell>
          <cell r="V45">
            <v>-1.5900579020209958E-3</v>
          </cell>
        </row>
        <row r="46">
          <cell r="A46" t="str">
            <v>Sales Freight</v>
          </cell>
          <cell r="B46">
            <v>144675.41000000012</v>
          </cell>
          <cell r="C46">
            <v>2.2704400864369607E-2</v>
          </cell>
          <cell r="D46">
            <v>174997.54368633917</v>
          </cell>
          <cell r="E46">
            <v>2.2587197877238455E-2</v>
          </cell>
          <cell r="F46">
            <v>30322.133686339046</v>
          </cell>
          <cell r="G46">
            <v>-1.172029871311514E-4</v>
          </cell>
          <cell r="H46">
            <v>162053.9</v>
          </cell>
          <cell r="I46">
            <v>2.3966697134672466E-2</v>
          </cell>
          <cell r="J46">
            <v>17378.489999999874</v>
          </cell>
          <cell r="K46">
            <v>1.2622962703028595E-3</v>
          </cell>
          <cell r="L46" t="str">
            <v>Freight - Outwards</v>
          </cell>
          <cell r="M46">
            <v>1684296.62</v>
          </cell>
          <cell r="N46">
            <v>2.5654516741293806E-2</v>
          </cell>
          <cell r="O46">
            <v>1841734.4331965609</v>
          </cell>
          <cell r="P46">
            <v>2.5817370211248053E-2</v>
          </cell>
          <cell r="Q46">
            <v>157437.81319656083</v>
          </cell>
          <cell r="R46">
            <v>1.6285346995424665E-4</v>
          </cell>
          <cell r="S46">
            <v>1592183.76</v>
          </cell>
          <cell r="T46">
            <v>2.7956670763150844E-2</v>
          </cell>
          <cell r="U46">
            <v>-92112.860000000102</v>
          </cell>
          <cell r="V46">
            <v>2.3021540218570377E-3</v>
          </cell>
        </row>
        <row r="47">
          <cell r="A47" t="str">
            <v>Sales Insurance</v>
          </cell>
          <cell r="B47">
            <v>12394.23</v>
          </cell>
          <cell r="C47">
            <v>1.9450683867092236E-3</v>
          </cell>
          <cell r="D47">
            <v>14807.744996538002</v>
          </cell>
          <cell r="E47">
            <v>1.9112580628673184E-3</v>
          </cell>
          <cell r="F47">
            <v>2413.5149965380024</v>
          </cell>
          <cell r="G47">
            <v>-3.3810323841905118E-5</v>
          </cell>
          <cell r="H47">
            <v>12935.590000000002</v>
          </cell>
          <cell r="I47">
            <v>1.9130879774463796E-3</v>
          </cell>
          <cell r="J47">
            <v>541.3600000000024</v>
          </cell>
          <cell r="K47">
            <v>-3.1980409262843913E-5</v>
          </cell>
          <cell r="L47" t="str">
            <v>Insurance - General</v>
          </cell>
          <cell r="M47">
            <v>197753.77</v>
          </cell>
          <cell r="N47">
            <v>3.0121044849683093E-3</v>
          </cell>
          <cell r="O47">
            <v>161744.26997230403</v>
          </cell>
          <cell r="P47">
            <v>2.2673256372664871E-3</v>
          </cell>
          <cell r="Q47">
            <v>-36009.500027695962</v>
          </cell>
          <cell r="R47">
            <v>-7.4477884770182213E-4</v>
          </cell>
          <cell r="S47">
            <v>131683.89000000001</v>
          </cell>
          <cell r="T47">
            <v>2.312197404614259E-3</v>
          </cell>
          <cell r="U47">
            <v>-66069.879999999976</v>
          </cell>
          <cell r="V47">
            <v>-6.9990708035405028E-4</v>
          </cell>
        </row>
        <row r="48">
          <cell r="A48" t="str">
            <v>Sales Warranty</v>
          </cell>
          <cell r="B48">
            <v>30615.069999999996</v>
          </cell>
          <cell r="C48">
            <v>4.8045263654047038E-3</v>
          </cell>
          <cell r="D48">
            <v>21424.722384003235</v>
          </cell>
          <cell r="E48">
            <v>2.7653213511371001E-3</v>
          </cell>
          <cell r="F48">
            <v>-9190.3476159967613</v>
          </cell>
          <cell r="G48">
            <v>-2.0392050142676037E-3</v>
          </cell>
          <cell r="H48">
            <v>20087.230000000003</v>
          </cell>
          <cell r="I48">
            <v>2.9707681066886197E-3</v>
          </cell>
          <cell r="J48">
            <v>-10527.839999999993</v>
          </cell>
          <cell r="K48">
            <v>-1.8337582587160841E-3</v>
          </cell>
          <cell r="L48" t="str">
            <v>Warranty</v>
          </cell>
          <cell r="M48">
            <v>304208.79000000004</v>
          </cell>
          <cell r="N48">
            <v>4.6335837780780752E-3</v>
          </cell>
          <cell r="O48">
            <v>239662.7431684412</v>
          </cell>
          <cell r="P48">
            <v>3.3595841260804313E-3</v>
          </cell>
          <cell r="Q48">
            <v>-64546.046831558837</v>
          </cell>
          <cell r="R48">
            <v>-1.2739996519976439E-3</v>
          </cell>
          <cell r="S48">
            <v>180926.55000000002</v>
          </cell>
          <cell r="T48">
            <v>3.1768343062755205E-3</v>
          </cell>
          <cell r="U48">
            <v>-123282.24000000002</v>
          </cell>
          <cell r="V48">
            <v>-1.4567494718025547E-3</v>
          </cell>
        </row>
        <row r="49">
          <cell r="A49" t="str">
            <v>Sales Other</v>
          </cell>
          <cell r="B49">
            <v>145524.4</v>
          </cell>
          <cell r="C49">
            <v>2.283763573330717E-2</v>
          </cell>
          <cell r="D49">
            <v>127171.44097618328</v>
          </cell>
          <cell r="E49">
            <v>1.6414210400639093E-2</v>
          </cell>
          <cell r="F49">
            <v>-18352.959023816715</v>
          </cell>
          <cell r="G49">
            <v>-6.4234253326680771E-3</v>
          </cell>
          <cell r="H49">
            <v>115586.18000000002</v>
          </cell>
          <cell r="I49">
            <v>1.7094429501627151E-2</v>
          </cell>
          <cell r="J49">
            <v>-29938.219999999972</v>
          </cell>
          <cell r="K49">
            <v>-5.7432062316800196E-3</v>
          </cell>
          <cell r="L49" t="str">
            <v>Other Selling Expenses</v>
          </cell>
          <cell r="M49">
            <v>1455264.2499999995</v>
          </cell>
          <cell r="N49">
            <v>2.2165989423306783E-2</v>
          </cell>
          <cell r="O49">
            <v>1337413.2982246657</v>
          </cell>
          <cell r="P49">
            <v>1.8747813812539718E-2</v>
          </cell>
          <cell r="Q49">
            <v>-117850.95177533384</v>
          </cell>
          <cell r="R49">
            <v>-3.4181756107670644E-3</v>
          </cell>
          <cell r="S49">
            <v>902465.55000000028</v>
          </cell>
          <cell r="T49">
            <v>1.5846118325208804E-2</v>
          </cell>
          <cell r="U49">
            <v>-552798.69999999925</v>
          </cell>
          <cell r="V49">
            <v>-6.3198710980979789E-3</v>
          </cell>
        </row>
        <row r="50">
          <cell r="B50">
            <v>2109550.5</v>
          </cell>
          <cell r="C50">
            <v>0.33105888689467888</v>
          </cell>
          <cell r="D50">
            <v>2379404.9995571813</v>
          </cell>
          <cell r="E50">
            <v>0.30711340526823611</v>
          </cell>
          <cell r="F50">
            <v>269854.49955718138</v>
          </cell>
          <cell r="G50">
            <v>-2.3945481626442777E-2</v>
          </cell>
          <cell r="H50">
            <v>1849695.59</v>
          </cell>
          <cell r="I50">
            <v>0.27355771133474294</v>
          </cell>
          <cell r="J50">
            <v>-259854.90999999963</v>
          </cell>
          <cell r="K50">
            <v>-5.7501175559935946E-2</v>
          </cell>
          <cell r="L50" t="str">
            <v>Total Selling Expenses</v>
          </cell>
          <cell r="M50">
            <v>23740116.510000005</v>
          </cell>
          <cell r="N50">
            <v>0.36159973796424327</v>
          </cell>
          <cell r="O50">
            <v>24495837.065640166</v>
          </cell>
          <cell r="P50">
            <v>0.3433818050848968</v>
          </cell>
          <cell r="Q50">
            <v>755720.55564016511</v>
          </cell>
          <cell r="R50">
            <v>-1.8217932879346477E-2</v>
          </cell>
          <cell r="S50">
            <v>17202869.730000004</v>
          </cell>
          <cell r="T50">
            <v>0.30205996148521436</v>
          </cell>
          <cell r="U50">
            <v>-6537246.7800000003</v>
          </cell>
          <cell r="V50">
            <v>-5.9539776479028916E-2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189450.87</v>
          </cell>
          <cell r="C53">
            <v>2.9731165072098779E-2</v>
          </cell>
          <cell r="D53">
            <v>264572.62599314819</v>
          </cell>
          <cell r="E53">
            <v>3.4148789350546417E-2</v>
          </cell>
          <cell r="F53">
            <v>75121.755993148196</v>
          </cell>
          <cell r="G53">
            <v>4.4176242784476384E-3</v>
          </cell>
          <cell r="H53">
            <v>361933.62000000005</v>
          </cell>
          <cell r="I53">
            <v>5.3527582201944132E-2</v>
          </cell>
          <cell r="J53">
            <v>172482.75000000006</v>
          </cell>
          <cell r="K53">
            <v>2.3796417129845353E-2</v>
          </cell>
          <cell r="L53" t="str">
            <v>Salaries, Leave, Super, Payroll Tax, Wcomp</v>
          </cell>
          <cell r="M53">
            <v>2199660.81</v>
          </cell>
          <cell r="N53">
            <v>3.3504333147277167E-2</v>
          </cell>
          <cell r="O53">
            <v>2440519.4224931505</v>
          </cell>
          <cell r="P53">
            <v>3.4211117684805968E-2</v>
          </cell>
          <cell r="Q53">
            <v>240858.6124931504</v>
          </cell>
          <cell r="R53">
            <v>7.0678453752880122E-4</v>
          </cell>
          <cell r="S53">
            <v>2150896.92</v>
          </cell>
          <cell r="T53">
            <v>3.7766945341733166E-2</v>
          </cell>
          <cell r="U53">
            <v>-48763.89000000013</v>
          </cell>
          <cell r="V53">
            <v>4.2626121944559989E-3</v>
          </cell>
        </row>
        <row r="54">
          <cell r="A54" t="str">
            <v>Admin Telephone</v>
          </cell>
          <cell r="B54">
            <v>17337.469999999998</v>
          </cell>
          <cell r="C54">
            <v>2.7208277402081095E-3</v>
          </cell>
          <cell r="D54">
            <v>13443.983402489626</v>
          </cell>
          <cell r="E54">
            <v>1.7352352894427941E-3</v>
          </cell>
          <cell r="F54">
            <v>-3893.4865975103712</v>
          </cell>
          <cell r="G54">
            <v>-9.8559245076531546E-4</v>
          </cell>
          <cell r="H54">
            <v>14753.69</v>
          </cell>
          <cell r="I54">
            <v>2.1819729105491802E-3</v>
          </cell>
          <cell r="J54">
            <v>-2583.779999999997</v>
          </cell>
          <cell r="K54">
            <v>-5.388548296589293E-4</v>
          </cell>
          <cell r="L54" t="str">
            <v>Telephone</v>
          </cell>
          <cell r="M54">
            <v>164825.92000000001</v>
          </cell>
          <cell r="N54">
            <v>2.5105609509797353E-3</v>
          </cell>
          <cell r="O54">
            <v>148394.2613692946</v>
          </cell>
          <cell r="P54">
            <v>2.0801856738630574E-3</v>
          </cell>
          <cell r="Q54">
            <v>-16431.658630705409</v>
          </cell>
          <cell r="R54">
            <v>-4.303752771166779E-4</v>
          </cell>
          <cell r="S54">
            <v>125739.35</v>
          </cell>
          <cell r="T54">
            <v>2.2078190333524009E-3</v>
          </cell>
          <cell r="U54">
            <v>-39086.570000000007</v>
          </cell>
          <cell r="V54">
            <v>-3.027419176273344E-4</v>
          </cell>
        </row>
        <row r="55">
          <cell r="A55" t="str">
            <v>Admin Other</v>
          </cell>
          <cell r="B55">
            <v>241620.13999999998</v>
          </cell>
          <cell r="C55">
            <v>3.7918264862460735E-2</v>
          </cell>
          <cell r="D55">
            <v>183124.8168285526</v>
          </cell>
          <cell r="E55">
            <v>2.363619732487968E-2</v>
          </cell>
          <cell r="F55">
            <v>-58495.32317144738</v>
          </cell>
          <cell r="G55">
            <v>-1.4282067537581055E-2</v>
          </cell>
          <cell r="H55">
            <v>142658.11000000002</v>
          </cell>
          <cell r="I55">
            <v>2.109818841863596E-2</v>
          </cell>
          <cell r="J55">
            <v>-98962.02999999997</v>
          </cell>
          <cell r="K55">
            <v>-1.6820076443824775E-2</v>
          </cell>
          <cell r="L55" t="str">
            <v>Other Admin Expenses</v>
          </cell>
          <cell r="M55">
            <v>1693226.4799999997</v>
          </cell>
          <cell r="N55">
            <v>2.5790532713864837E-2</v>
          </cell>
          <cell r="O55">
            <v>1778397.2881728634</v>
          </cell>
          <cell r="P55">
            <v>2.4929512281393198E-2</v>
          </cell>
          <cell r="Q55">
            <v>85170.808172863675</v>
          </cell>
          <cell r="R55">
            <v>-8.610204324716389E-4</v>
          </cell>
          <cell r="S55">
            <v>1726044.24</v>
          </cell>
          <cell r="T55">
            <v>3.0307086250090202E-2</v>
          </cell>
          <cell r="U55">
            <v>32817.760000000242</v>
          </cell>
          <cell r="V55">
            <v>4.5165535362253657E-3</v>
          </cell>
        </row>
        <row r="56">
          <cell r="A56" t="str">
            <v>Non Operating Income</v>
          </cell>
          <cell r="B56">
            <v>-36852.81</v>
          </cell>
          <cell r="C56">
            <v>-5.7834359772572837E-3</v>
          </cell>
          <cell r="D56">
            <v>-24303.753607056209</v>
          </cell>
          <cell r="E56">
            <v>-3.1369222694128561E-3</v>
          </cell>
          <cell r="F56">
            <v>12549.056392943789</v>
          </cell>
          <cell r="G56">
            <v>2.6465137078444277E-3</v>
          </cell>
          <cell r="H56">
            <v>-29251.82</v>
          </cell>
          <cell r="I56">
            <v>-4.3261501918679815E-3</v>
          </cell>
          <cell r="J56">
            <v>7600.989999999998</v>
          </cell>
          <cell r="K56">
            <v>1.4572857853893022E-3</v>
          </cell>
          <cell r="L56" t="str">
            <v>Non Operating Income</v>
          </cell>
          <cell r="M56">
            <v>-270947.05000000005</v>
          </cell>
          <cell r="N56">
            <v>-4.1269545682690797E-3</v>
          </cell>
          <cell r="O56">
            <v>-267115.56206611264</v>
          </cell>
          <cell r="P56">
            <v>-3.7444168012199137E-3</v>
          </cell>
          <cell r="Q56">
            <v>3831.4879338874016</v>
          </cell>
          <cell r="R56">
            <v>3.8253776704916601E-4</v>
          </cell>
          <cell r="S56">
            <v>-351966.14999999997</v>
          </cell>
          <cell r="T56">
            <v>-6.1800666622323563E-3</v>
          </cell>
          <cell r="U56">
            <v>-81019.099999999919</v>
          </cell>
          <cell r="V56">
            <v>-2.0531120939632766E-3</v>
          </cell>
        </row>
        <row r="57">
          <cell r="B57">
            <v>411555.67</v>
          </cell>
          <cell r="C57">
            <v>6.4586821697510344E-2</v>
          </cell>
          <cell r="D57">
            <v>436837.67261713417</v>
          </cell>
          <cell r="E57">
            <v>5.6383299695456031E-2</v>
          </cell>
          <cell r="F57">
            <v>25282.002617134229</v>
          </cell>
          <cell r="G57">
            <v>-8.2035220020543129E-3</v>
          </cell>
          <cell r="H57">
            <v>490093.60000000003</v>
          </cell>
          <cell r="I57">
            <v>7.2481593339261283E-2</v>
          </cell>
          <cell r="J57">
            <v>78537.93000000008</v>
          </cell>
          <cell r="K57">
            <v>7.8947716417509389E-3</v>
          </cell>
          <cell r="L57" t="str">
            <v>Total Administrative expenses</v>
          </cell>
          <cell r="M57">
            <v>3786766.16</v>
          </cell>
          <cell r="N57">
            <v>5.7678472243852662E-2</v>
          </cell>
          <cell r="O57">
            <v>4100195.4099691957</v>
          </cell>
          <cell r="P57">
            <v>5.7476398838842313E-2</v>
          </cell>
          <cell r="Q57">
            <v>313429.24996919604</v>
          </cell>
          <cell r="R57">
            <v>-2.0207340501034871E-4</v>
          </cell>
          <cell r="S57">
            <v>3650714.36</v>
          </cell>
          <cell r="T57">
            <v>6.4101783962943415E-2</v>
          </cell>
          <cell r="U57">
            <v>-136051.79999999981</v>
          </cell>
          <cell r="V57">
            <v>6.4233117190907532E-3</v>
          </cell>
        </row>
        <row r="59">
          <cell r="B59">
            <v>157283.18999999989</v>
          </cell>
          <cell r="C59">
            <v>2.468298237403857E-2</v>
          </cell>
          <cell r="D59">
            <v>1046358.2740698704</v>
          </cell>
          <cell r="E59">
            <v>0.1350550464254707</v>
          </cell>
          <cell r="F59">
            <v>-889075.08406987041</v>
          </cell>
          <cell r="G59">
            <v>-0.11037206405143213</v>
          </cell>
          <cell r="H59">
            <v>354304.45000000141</v>
          </cell>
          <cell r="I59">
            <v>5.2399278552486162E-2</v>
          </cell>
          <cell r="J59">
            <v>-197021.26000000152</v>
          </cell>
          <cell r="K59">
            <v>-2.7716296178447591E-2</v>
          </cell>
          <cell r="L59" t="str">
            <v>EBITDA</v>
          </cell>
          <cell r="M59">
            <v>4591130.9200000055</v>
          </cell>
          <cell r="N59">
            <v>6.9930227045525845E-2</v>
          </cell>
          <cell r="O59">
            <v>5721337.2347238809</v>
          </cell>
          <cell r="P59">
            <v>8.0201509419518008E-2</v>
          </cell>
          <cell r="Q59">
            <v>-1130206.3147238754</v>
          </cell>
          <cell r="R59">
            <v>-1.0271282373992163E-2</v>
          </cell>
          <cell r="S59">
            <v>4647438.1700000055</v>
          </cell>
          <cell r="T59">
            <v>8.1602954429575658E-2</v>
          </cell>
          <cell r="U59">
            <v>-56307.25</v>
          </cell>
          <cell r="V59">
            <v>-1.1672727384049814E-2</v>
          </cell>
        </row>
        <row r="61">
          <cell r="A61" t="str">
            <v>Depreciation</v>
          </cell>
          <cell r="B61">
            <v>62198.43</v>
          </cell>
          <cell r="C61">
            <v>9.761009751791486E-3</v>
          </cell>
          <cell r="D61">
            <v>71021.062570323556</v>
          </cell>
          <cell r="E61">
            <v>9.1667960585943807E-3</v>
          </cell>
          <cell r="F61">
            <v>8822.6325703235561</v>
          </cell>
          <cell r="G61">
            <v>-5.9421369319710531E-4</v>
          </cell>
          <cell r="H61">
            <v>110118.52999999998</v>
          </cell>
          <cell r="I61">
            <v>1.6285800325850495E-2</v>
          </cell>
          <cell r="J61">
            <v>47920.099999999984</v>
          </cell>
          <cell r="K61">
            <v>6.5247905740590095E-3</v>
          </cell>
          <cell r="L61" t="str">
            <v>Depreciation</v>
          </cell>
          <cell r="M61">
            <v>722807.98</v>
          </cell>
          <cell r="N61">
            <v>1.1009515309512856E-2</v>
          </cell>
          <cell r="O61">
            <v>777164.34087539406</v>
          </cell>
          <cell r="P61">
            <v>1.0894263115087907E-2</v>
          </cell>
          <cell r="Q61">
            <v>54356.360875394079</v>
          </cell>
          <cell r="R61">
            <v>-1.1525219442494808E-4</v>
          </cell>
          <cell r="S61">
            <v>687523.52</v>
          </cell>
          <cell r="T61">
            <v>1.2072016543217698E-2</v>
          </cell>
          <cell r="U61">
            <v>-35284.459999999963</v>
          </cell>
          <cell r="V61">
            <v>1.0625012337048424E-3</v>
          </cell>
        </row>
        <row r="62">
          <cell r="B62">
            <v>95084.759999999893</v>
          </cell>
          <cell r="C62">
            <v>1.4921972622247088E-2</v>
          </cell>
          <cell r="D62">
            <v>975337.21149954677</v>
          </cell>
          <cell r="E62">
            <v>0.12588825036687631</v>
          </cell>
          <cell r="F62">
            <v>-880252.45149954688</v>
          </cell>
          <cell r="G62">
            <v>-0.11096627774462922</v>
          </cell>
          <cell r="H62">
            <v>244185.92000000144</v>
          </cell>
          <cell r="I62">
            <v>3.6113478226635673E-2</v>
          </cell>
          <cell r="J62">
            <v>-149101.16000000155</v>
          </cell>
          <cell r="K62">
            <v>-2.1191505604388587E-2</v>
          </cell>
          <cell r="L62" t="str">
            <v>EBITA</v>
          </cell>
          <cell r="M62">
            <v>3868322.9400000055</v>
          </cell>
          <cell r="N62">
            <v>5.8920711736012994E-2</v>
          </cell>
          <cell r="O62">
            <v>4944172.8938484872</v>
          </cell>
          <cell r="P62">
            <v>6.9307246304430109E-2</v>
          </cell>
          <cell r="Q62">
            <v>-1075849.9538484816</v>
          </cell>
          <cell r="R62">
            <v>-1.0386534568417115E-2</v>
          </cell>
          <cell r="S62">
            <v>3959914.6500000055</v>
          </cell>
          <cell r="T62">
            <v>6.953093788635796E-2</v>
          </cell>
          <cell r="U62">
            <v>-91591.709999999963</v>
          </cell>
          <cell r="V62">
            <v>-1.0610226150344966E-2</v>
          </cell>
        </row>
        <row r="64">
          <cell r="A64" t="str">
            <v>Amortisation</v>
          </cell>
          <cell r="B64">
            <v>211898.69999999998</v>
          </cell>
          <cell r="C64">
            <v>3.3253978872005902E-2</v>
          </cell>
          <cell r="D64">
            <v>211898.67</v>
          </cell>
          <cell r="E64">
            <v>2.7350082111965539E-2</v>
          </cell>
          <cell r="F64">
            <v>-2.9999999969732016E-2</v>
          </cell>
          <cell r="G64">
            <v>-5.9038967600403627E-3</v>
          </cell>
          <cell r="H64">
            <v>0</v>
          </cell>
          <cell r="I64">
            <v>0</v>
          </cell>
          <cell r="J64">
            <v>-211898.69999999998</v>
          </cell>
          <cell r="K64">
            <v>-3.3253978872005902E-2</v>
          </cell>
          <cell r="L64" t="str">
            <v>Amortisation</v>
          </cell>
          <cell r="M64">
            <v>2330885.7000000002</v>
          </cell>
          <cell r="N64">
            <v>3.5503096962037684E-2</v>
          </cell>
          <cell r="O64">
            <v>2330884.6899999995</v>
          </cell>
          <cell r="P64">
            <v>3.2674261759343272E-2</v>
          </cell>
          <cell r="Q64">
            <v>-1.0100000007078052</v>
          </cell>
          <cell r="R64">
            <v>-2.8288352026944116E-3</v>
          </cell>
          <cell r="S64">
            <v>0</v>
          </cell>
          <cell r="T64">
            <v>0</v>
          </cell>
          <cell r="U64">
            <v>-2330885.7000000002</v>
          </cell>
          <cell r="V64">
            <v>-3.5503096962037684E-2</v>
          </cell>
        </row>
        <row r="65">
          <cell r="B65">
            <v>-116813.94000000009</v>
          </cell>
          <cell r="C65">
            <v>-1.8332006249758816E-2</v>
          </cell>
          <cell r="D65">
            <v>763438.54149954673</v>
          </cell>
          <cell r="E65">
            <v>9.8538168254910755E-2</v>
          </cell>
          <cell r="F65">
            <v>-880252.48149954679</v>
          </cell>
          <cell r="G65">
            <v>-0.11687017450466958</v>
          </cell>
          <cell r="H65">
            <v>244185.92000000144</v>
          </cell>
          <cell r="I65">
            <v>3.6113478226635673E-2</v>
          </cell>
          <cell r="J65">
            <v>-360999.8600000015</v>
          </cell>
          <cell r="K65">
            <v>-5.4445484476394489E-2</v>
          </cell>
          <cell r="L65" t="str">
            <v>EBIT</v>
          </cell>
          <cell r="M65">
            <v>1537437.2400000053</v>
          </cell>
          <cell r="N65">
            <v>2.3417614773975311E-2</v>
          </cell>
          <cell r="O65">
            <v>2613288.2038484877</v>
          </cell>
          <cell r="P65">
            <v>3.6632984545086837E-2</v>
          </cell>
          <cell r="Q65">
            <v>-1075850.9638484824</v>
          </cell>
          <cell r="R65">
            <v>-1.3215369771111526E-2</v>
          </cell>
          <cell r="S65">
            <v>3959914.6500000055</v>
          </cell>
          <cell r="T65">
            <v>6.953093788635796E-2</v>
          </cell>
          <cell r="U65">
            <v>-2422477.41</v>
          </cell>
          <cell r="V65">
            <v>-4.611332311238265E-2</v>
          </cell>
        </row>
        <row r="67">
          <cell r="A67" t="str">
            <v>Interest</v>
          </cell>
          <cell r="B67">
            <v>397798.33</v>
          </cell>
          <cell r="C67">
            <v>6.2427835853354617E-2</v>
          </cell>
          <cell r="D67">
            <v>522413.45356614381</v>
          </cell>
          <cell r="E67">
            <v>6.7428695288316479E-2</v>
          </cell>
          <cell r="F67">
            <v>124615.1235661438</v>
          </cell>
          <cell r="G67">
            <v>5.0008594349618615E-3</v>
          </cell>
          <cell r="H67">
            <v>462493.08</v>
          </cell>
          <cell r="I67">
            <v>6.8399659466645626E-2</v>
          </cell>
          <cell r="J67">
            <v>64694.75</v>
          </cell>
          <cell r="K67">
            <v>5.9718236132910094E-3</v>
          </cell>
          <cell r="L67" t="str">
            <v>Interest expense</v>
          </cell>
          <cell r="M67">
            <v>5077605.8600000003</v>
          </cell>
          <cell r="N67">
            <v>7.7340014219740905E-2</v>
          </cell>
          <cell r="O67">
            <v>5503439.6868747175</v>
          </cell>
          <cell r="P67">
            <v>7.7147029056037389E-2</v>
          </cell>
          <cell r="Q67">
            <v>425833.82687471714</v>
          </cell>
          <cell r="R67">
            <v>-1.9298516370351571E-4</v>
          </cell>
          <cell r="S67">
            <v>3872293.54</v>
          </cell>
          <cell r="T67">
            <v>6.7992425444696081E-2</v>
          </cell>
          <cell r="U67">
            <v>-1205312.3200000003</v>
          </cell>
          <cell r="V67">
            <v>-9.3475887750448239E-3</v>
          </cell>
        </row>
        <row r="69">
          <cell r="B69">
            <v>-514612.27000000014</v>
          </cell>
          <cell r="C69">
            <v>-8.0759842103113447E-2</v>
          </cell>
          <cell r="D69">
            <v>241025.08793340292</v>
          </cell>
          <cell r="E69">
            <v>3.1109472966594283E-2</v>
          </cell>
          <cell r="F69">
            <v>-755637.35793340299</v>
          </cell>
          <cell r="G69">
            <v>-0.11186931506970774</v>
          </cell>
          <cell r="H69">
            <v>-218307.15999999858</v>
          </cell>
          <cell r="I69">
            <v>-3.2286181240009953E-2</v>
          </cell>
          <cell r="J69">
            <v>-296305.11000000156</v>
          </cell>
          <cell r="K69">
            <v>-4.8473660863103493E-2</v>
          </cell>
          <cell r="L69" t="str">
            <v>Profit Before Tax</v>
          </cell>
          <cell r="M69">
            <v>-3540168.619999995</v>
          </cell>
          <cell r="N69">
            <v>-5.3922399445765594E-2</v>
          </cell>
          <cell r="O69">
            <v>-2890151.4830262298</v>
          </cell>
          <cell r="P69">
            <v>-4.0514044510950559E-2</v>
          </cell>
          <cell r="Q69">
            <v>-650017.13697376521</v>
          </cell>
          <cell r="R69">
            <v>-1.3408354934815035E-2</v>
          </cell>
          <cell r="S69">
            <v>87621.110000005458</v>
          </cell>
          <cell r="T69">
            <v>1.53851244166187E-3</v>
          </cell>
          <cell r="U69">
            <v>-3627789.7300000004</v>
          </cell>
          <cell r="V69">
            <v>-5.5460911887427466E-2</v>
          </cell>
        </row>
        <row r="71">
          <cell r="A71" t="str">
            <v>Income Tax</v>
          </cell>
          <cell r="B71">
            <v>-155283</v>
          </cell>
          <cell r="C71">
            <v>-2.4369085799873683E-2</v>
          </cell>
          <cell r="D71">
            <v>72307.526380020878</v>
          </cell>
          <cell r="E71">
            <v>9.3328418899782852E-3</v>
          </cell>
          <cell r="F71">
            <v>227590.52638002089</v>
          </cell>
          <cell r="G71">
            <v>3.3701927689851967E-2</v>
          </cell>
          <cell r="H71">
            <v>-70000</v>
          </cell>
          <cell r="I71">
            <v>-1.0352535788568326E-2</v>
          </cell>
          <cell r="J71">
            <v>85283</v>
          </cell>
          <cell r="K71">
            <v>1.4016550011305357E-2</v>
          </cell>
          <cell r="L71" t="str">
            <v>Income tax</v>
          </cell>
          <cell r="M71">
            <v>-459395.43999999994</v>
          </cell>
          <cell r="N71">
            <v>-6.9973233137248904E-3</v>
          </cell>
          <cell r="O71">
            <v>-866118.99090786325</v>
          </cell>
          <cell r="P71">
            <v>-1.2141226352841069E-2</v>
          </cell>
          <cell r="Q71">
            <v>-406723.5509078633</v>
          </cell>
          <cell r="R71">
            <v>-5.1439030391161782E-3</v>
          </cell>
          <cell r="S71">
            <v>-81000</v>
          </cell>
          <cell r="T71">
            <v>-1.4222543833855073E-3</v>
          </cell>
          <cell r="U71">
            <v>378395.43999999994</v>
          </cell>
          <cell r="V71">
            <v>5.5750689303393827E-3</v>
          </cell>
        </row>
        <row r="73">
          <cell r="B73">
            <v>-359329.27000000014</v>
          </cell>
          <cell r="C73">
            <v>-5.639075630323976E-2</v>
          </cell>
          <cell r="D73">
            <v>168717.56155338202</v>
          </cell>
          <cell r="E73">
            <v>2.1776631076615996E-2</v>
          </cell>
          <cell r="F73">
            <v>-528046.8315533821</v>
          </cell>
          <cell r="G73">
            <v>-7.8167387379855763E-2</v>
          </cell>
          <cell r="H73">
            <v>-148307.15999999858</v>
          </cell>
          <cell r="I73">
            <v>-2.1933645451441629E-2</v>
          </cell>
          <cell r="J73">
            <v>-211022.11000000156</v>
          </cell>
          <cell r="K73">
            <v>-3.4457110851798131E-2</v>
          </cell>
          <cell r="L73" t="str">
            <v>PAT</v>
          </cell>
          <cell r="M73">
            <v>-3080773.179999995</v>
          </cell>
          <cell r="N73">
            <v>-4.6925076132040701E-2</v>
          </cell>
          <cell r="O73">
            <v>-2024032.4921183665</v>
          </cell>
          <cell r="P73">
            <v>-2.8372818158109492E-2</v>
          </cell>
          <cell r="Q73">
            <v>-1056740.6878816285</v>
          </cell>
          <cell r="R73">
            <v>-1.8552257973931209E-2</v>
          </cell>
          <cell r="S73">
            <v>168621.11000000546</v>
          </cell>
          <cell r="T73">
            <v>2.9607668250473773E-3</v>
          </cell>
          <cell r="U73">
            <v>-3249394.2900000005</v>
          </cell>
          <cell r="V73">
            <v>-4.9885842957088075E-2</v>
          </cell>
        </row>
      </sheetData>
      <sheetData sheetId="9" refreshError="1">
        <row r="8">
          <cell r="A8" t="str">
            <v>Sales - External</v>
          </cell>
          <cell r="B8">
            <v>287654.02000000008</v>
          </cell>
          <cell r="D8">
            <v>316555.30317607243</v>
          </cell>
          <cell r="F8">
            <v>-28901.283176072349</v>
          </cell>
          <cell r="G8">
            <v>0</v>
          </cell>
          <cell r="H8">
            <v>300435.30363636365</v>
          </cell>
          <cell r="J8">
            <v>-12781.283636363572</v>
          </cell>
          <cell r="K8">
            <v>0</v>
          </cell>
          <cell r="L8" t="str">
            <v>External Sales</v>
          </cell>
          <cell r="M8">
            <v>3108446.9854545458</v>
          </cell>
          <cell r="O8">
            <v>3280168.0778890708</v>
          </cell>
          <cell r="Q8">
            <v>-171721.09243452502</v>
          </cell>
          <cell r="R8">
            <v>0</v>
          </cell>
          <cell r="S8">
            <v>3147094.1709090909</v>
          </cell>
          <cell r="U8">
            <v>-38647.185454545077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460060.44</v>
          </cell>
          <cell r="D10">
            <v>560269.20702914509</v>
          </cell>
          <cell r="F10">
            <v>-100208.76702914509</v>
          </cell>
          <cell r="G10">
            <v>0</v>
          </cell>
          <cell r="H10">
            <v>419949.43636363634</v>
          </cell>
          <cell r="J10">
            <v>40111.003636363661</v>
          </cell>
          <cell r="K10">
            <v>0</v>
          </cell>
          <cell r="L10" t="str">
            <v>Steel-Line</v>
          </cell>
          <cell r="M10">
            <v>4849539.4045454543</v>
          </cell>
          <cell r="O10">
            <v>5589875.2042925796</v>
          </cell>
          <cell r="Q10">
            <v>-740335.79974712525</v>
          </cell>
          <cell r="R10">
            <v>0</v>
          </cell>
          <cell r="S10">
            <v>5310277.6090909094</v>
          </cell>
          <cell r="U10">
            <v>-460738.20454545505</v>
          </cell>
          <cell r="V10">
            <v>0</v>
          </cell>
        </row>
        <row r="11">
          <cell r="A11" t="str">
            <v>Interco Sales - Accent</v>
          </cell>
          <cell r="B11">
            <v>4141.1000000000004</v>
          </cell>
          <cell r="D11">
            <v>0</v>
          </cell>
          <cell r="F11">
            <v>4141.1000000000004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Accent</v>
          </cell>
          <cell r="M11">
            <v>4141.1000000000004</v>
          </cell>
          <cell r="O11">
            <v>0</v>
          </cell>
          <cell r="Q11">
            <v>4141.1000000000004</v>
          </cell>
          <cell r="R11">
            <v>0</v>
          </cell>
          <cell r="S11">
            <v>0</v>
          </cell>
          <cell r="U11">
            <v>4141.1000000000004</v>
          </cell>
          <cell r="V11">
            <v>0</v>
          </cell>
        </row>
        <row r="12">
          <cell r="A12" t="str">
            <v>Interco Sales - Mirage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Mirage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653</v>
          </cell>
          <cell r="O14">
            <v>0</v>
          </cell>
          <cell r="Q14">
            <v>653</v>
          </cell>
          <cell r="R14">
            <v>0</v>
          </cell>
          <cell r="S14">
            <v>0</v>
          </cell>
          <cell r="U14">
            <v>653</v>
          </cell>
          <cell r="V14">
            <v>0</v>
          </cell>
        </row>
        <row r="15">
          <cell r="B15">
            <v>464201.54</v>
          </cell>
          <cell r="D15">
            <v>560269.20702914509</v>
          </cell>
          <cell r="F15">
            <v>-96067.667029145086</v>
          </cell>
          <cell r="G15">
            <v>0</v>
          </cell>
          <cell r="H15">
            <v>419949.43636363634</v>
          </cell>
          <cell r="J15">
            <v>-44252.103636363638</v>
          </cell>
          <cell r="K15">
            <v>0</v>
          </cell>
          <cell r="L15" t="str">
            <v>Total Intercompany</v>
          </cell>
          <cell r="M15">
            <v>4854333.5045454539</v>
          </cell>
          <cell r="O15">
            <v>5589875.2042925796</v>
          </cell>
          <cell r="Q15">
            <v>-735541.69974712527</v>
          </cell>
          <cell r="R15">
            <v>0</v>
          </cell>
          <cell r="S15">
            <v>5310277.6090909094</v>
          </cell>
          <cell r="U15">
            <v>455944.10454545543</v>
          </cell>
          <cell r="V15">
            <v>0</v>
          </cell>
        </row>
        <row r="16">
          <cell r="A16" t="str">
            <v>Sales</v>
          </cell>
          <cell r="B16">
            <v>751855.56</v>
          </cell>
          <cell r="D16">
            <v>876824.51020521752</v>
          </cell>
          <cell r="F16">
            <v>-124968.95020521744</v>
          </cell>
          <cell r="G16">
            <v>0</v>
          </cell>
          <cell r="H16">
            <v>720384.74</v>
          </cell>
          <cell r="J16">
            <v>-57033.38727272721</v>
          </cell>
          <cell r="K16">
            <v>0</v>
          </cell>
          <cell r="L16" t="str">
            <v>Total Sales</v>
          </cell>
          <cell r="M16">
            <v>7962780.4900000002</v>
          </cell>
          <cell r="O16">
            <v>8870043.2821816504</v>
          </cell>
          <cell r="Q16">
            <v>-907262.79218165029</v>
          </cell>
          <cell r="R16">
            <v>0</v>
          </cell>
          <cell r="S16">
            <v>8457371.7800000012</v>
          </cell>
          <cell r="U16">
            <v>417296.91909091035</v>
          </cell>
          <cell r="V16">
            <v>0</v>
          </cell>
        </row>
        <row r="18">
          <cell r="A18" t="str">
            <v>Cost of Goods Sold</v>
          </cell>
          <cell r="B18">
            <v>433148.18</v>
          </cell>
          <cell r="C18">
            <v>0.57610557538471874</v>
          </cell>
          <cell r="D18">
            <v>505536.65624652168</v>
          </cell>
          <cell r="E18">
            <v>0.57655397444147938</v>
          </cell>
          <cell r="F18">
            <v>72388.476246521692</v>
          </cell>
          <cell r="G18">
            <v>4.4839905676063996E-4</v>
          </cell>
          <cell r="H18">
            <v>471333.04999999993</v>
          </cell>
          <cell r="I18">
            <v>0.65427961452931382</v>
          </cell>
          <cell r="J18">
            <v>38184.869999999937</v>
          </cell>
          <cell r="K18">
            <v>7.8174039144595087E-2</v>
          </cell>
          <cell r="L18" t="str">
            <v>Cost of goods sold - Material Only</v>
          </cell>
          <cell r="M18">
            <v>4599316.09</v>
          </cell>
          <cell r="N18">
            <v>0.57760176809796748</v>
          </cell>
          <cell r="O18">
            <v>5326325.6047285665</v>
          </cell>
          <cell r="P18">
            <v>0.60048473668986635</v>
          </cell>
          <cell r="Q18">
            <v>727009.51472856663</v>
          </cell>
          <cell r="R18">
            <v>2.2882968591898867E-2</v>
          </cell>
          <cell r="S18">
            <v>4907860.3599999994</v>
          </cell>
          <cell r="T18">
            <v>0.58030561830167038</v>
          </cell>
          <cell r="U18">
            <v>308544.26999999955</v>
          </cell>
          <cell r="V18">
            <v>2.7038502037028955E-3</v>
          </cell>
        </row>
        <row r="19">
          <cell r="L19" t="str">
            <v xml:space="preserve"> </v>
          </cell>
        </row>
        <row r="20">
          <cell r="B20">
            <v>318707.38000000006</v>
          </cell>
          <cell r="C20">
            <v>0.42389442461528121</v>
          </cell>
          <cell r="D20">
            <v>371287.85395869584</v>
          </cell>
          <cell r="E20">
            <v>0.42344602555852057</v>
          </cell>
          <cell r="F20">
            <v>-52580.473958695744</v>
          </cell>
          <cell r="G20">
            <v>-4.4839905676063996E-4</v>
          </cell>
          <cell r="H20">
            <v>249051.69000000006</v>
          </cell>
          <cell r="I20">
            <v>0.34572038547068623</v>
          </cell>
          <cell r="J20">
            <v>69655.69</v>
          </cell>
          <cell r="K20">
            <v>7.8174039144594976E-2</v>
          </cell>
          <cell r="L20" t="str">
            <v>Gross profit before manufacturing costs</v>
          </cell>
          <cell r="M20">
            <v>3363464.4000000004</v>
          </cell>
          <cell r="N20">
            <v>0.42239823190203252</v>
          </cell>
          <cell r="O20">
            <v>3543717.6774530839</v>
          </cell>
          <cell r="P20">
            <v>0.39951526331013359</v>
          </cell>
          <cell r="Q20">
            <v>-180253.27745308354</v>
          </cell>
          <cell r="R20">
            <v>2.2882968591898922E-2</v>
          </cell>
          <cell r="S20">
            <v>3549511.4200000018</v>
          </cell>
          <cell r="T20">
            <v>0.41969438169832962</v>
          </cell>
          <cell r="U20">
            <v>-186047.02000000142</v>
          </cell>
          <cell r="V20">
            <v>2.7038502037028955E-3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24203.659999999996</v>
          </cell>
          <cell r="C23">
            <v>3.2191901327430487E-2</v>
          </cell>
          <cell r="D23">
            <v>32224.332847841746</v>
          </cell>
          <cell r="E23">
            <v>3.6751177085936795E-2</v>
          </cell>
          <cell r="F23">
            <v>8020.6728478417499</v>
          </cell>
          <cell r="G23">
            <v>4.5592757585063079E-3</v>
          </cell>
          <cell r="H23">
            <v>30645.34</v>
          </cell>
          <cell r="I23">
            <v>4.2540240372110051E-2</v>
          </cell>
          <cell r="J23">
            <v>6441.6800000000039</v>
          </cell>
          <cell r="K23">
            <v>1.0348339044679564E-2</v>
          </cell>
          <cell r="L23" t="str">
            <v>Wages, Leave, Super, Payroll Tax, Wcomp</v>
          </cell>
          <cell r="M23">
            <v>328863.24</v>
          </cell>
          <cell r="N23">
            <v>4.1300050957451422E-2</v>
          </cell>
          <cell r="O23">
            <v>335832.47200012946</v>
          </cell>
          <cell r="P23">
            <v>3.7861424270021045E-2</v>
          </cell>
          <cell r="Q23">
            <v>6969.232000129472</v>
          </cell>
          <cell r="R23">
            <v>-3.4386266874303767E-3</v>
          </cell>
          <cell r="S23">
            <v>279484.02</v>
          </cell>
          <cell r="T23">
            <v>3.3046202445649132E-2</v>
          </cell>
          <cell r="U23">
            <v>-49379.219999999972</v>
          </cell>
          <cell r="V23">
            <v>-8.2538485118022892E-3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4637.97</v>
          </cell>
          <cell r="N24">
            <v>5.8245609128928784E-4</v>
          </cell>
          <cell r="O24">
            <v>0</v>
          </cell>
          <cell r="P24">
            <v>0</v>
          </cell>
          <cell r="Q24">
            <v>-4637.97</v>
          </cell>
          <cell r="R24">
            <v>-5.8245609128928784E-4</v>
          </cell>
          <cell r="S24">
            <v>0</v>
          </cell>
          <cell r="T24">
            <v>0</v>
          </cell>
          <cell r="U24">
            <v>-4637.97</v>
          </cell>
          <cell r="V24">
            <v>-5.8245609128928784E-4</v>
          </cell>
        </row>
        <row r="25">
          <cell r="A25" t="str">
            <v>Freight Inwards</v>
          </cell>
          <cell r="B25">
            <v>-764.53</v>
          </cell>
          <cell r="C25">
            <v>-1.0168575464148991E-3</v>
          </cell>
          <cell r="D25">
            <v>1890.7810781191756</v>
          </cell>
          <cell r="E25">
            <v>2.1563962413375572E-3</v>
          </cell>
          <cell r="F25">
            <v>2655.3110781191754</v>
          </cell>
          <cell r="G25">
            <v>3.1732537877524562E-3</v>
          </cell>
          <cell r="H25">
            <v>311.77</v>
          </cell>
          <cell r="I25">
            <v>4.3278262668362464E-4</v>
          </cell>
          <cell r="J25">
            <v>1076.3</v>
          </cell>
          <cell r="K25">
            <v>1.4496401730985237E-3</v>
          </cell>
          <cell r="L25" t="str">
            <v>Freight Inwards</v>
          </cell>
          <cell r="M25">
            <v>7320.3</v>
          </cell>
          <cell r="N25">
            <v>9.1931455465752766E-4</v>
          </cell>
          <cell r="O25">
            <v>16715.215492528539</v>
          </cell>
          <cell r="P25">
            <v>1.8844570382318712E-3</v>
          </cell>
          <cell r="Q25">
            <v>9394.9154925285402</v>
          </cell>
          <cell r="R25">
            <v>9.6514248357434354E-4</v>
          </cell>
          <cell r="S25">
            <v>18661.900000000001</v>
          </cell>
          <cell r="T25">
            <v>2.2065838519871712E-3</v>
          </cell>
          <cell r="U25">
            <v>11341.600000000002</v>
          </cell>
          <cell r="V25">
            <v>1.2872692973296435E-3</v>
          </cell>
        </row>
        <row r="26">
          <cell r="A26" t="str">
            <v>Factory Rent</v>
          </cell>
          <cell r="B26">
            <v>13171.54</v>
          </cell>
          <cell r="C26">
            <v>1.7518710641708894E-2</v>
          </cell>
          <cell r="D26">
            <v>5050.7615481333332</v>
          </cell>
          <cell r="E26">
            <v>5.7602878219624827E-3</v>
          </cell>
          <cell r="F26">
            <v>-8120.7784518666676</v>
          </cell>
          <cell r="G26">
            <v>-1.1758422819746411E-2</v>
          </cell>
          <cell r="H26">
            <v>12155</v>
          </cell>
          <cell r="I26">
            <v>1.6872928207779636E-2</v>
          </cell>
          <cell r="J26">
            <v>-1016.5400000000009</v>
          </cell>
          <cell r="K26">
            <v>-6.457824339292581E-4</v>
          </cell>
          <cell r="L26" t="str">
            <v>Factory Rent</v>
          </cell>
          <cell r="M26">
            <v>153103.65</v>
          </cell>
          <cell r="N26">
            <v>1.9227410600138242E-2</v>
          </cell>
          <cell r="O26">
            <v>91395.602385066668</v>
          </cell>
          <cell r="P26">
            <v>1.0303850779247524E-2</v>
          </cell>
          <cell r="Q26">
            <v>-61708.047614933326</v>
          </cell>
          <cell r="R26">
            <v>-8.9235598208907176E-3</v>
          </cell>
          <cell r="S26">
            <v>133708.18</v>
          </cell>
          <cell r="T26">
            <v>1.5809660906263241E-2</v>
          </cell>
          <cell r="U26">
            <v>-19395.47</v>
          </cell>
          <cell r="V26">
            <v>-3.4177496938750003E-3</v>
          </cell>
        </row>
        <row r="27">
          <cell r="A27" t="str">
            <v>Factory Maintenance</v>
          </cell>
          <cell r="B27">
            <v>2539.91</v>
          </cell>
          <cell r="C27">
            <v>3.3781887574256945E-3</v>
          </cell>
          <cell r="D27">
            <v>994.31719917012447</v>
          </cell>
          <cell r="E27">
            <v>1.1339979523809253E-3</v>
          </cell>
          <cell r="F27">
            <v>-1545.5928008298754</v>
          </cell>
          <cell r="G27">
            <v>-2.2441908050447692E-3</v>
          </cell>
          <cell r="H27">
            <v>394.7</v>
          </cell>
          <cell r="I27">
            <v>5.4790166710083285E-4</v>
          </cell>
          <cell r="J27">
            <v>-2145.21</v>
          </cell>
          <cell r="K27">
            <v>-2.8302870903248616E-3</v>
          </cell>
          <cell r="L27" t="str">
            <v>Repairs and Maintenance</v>
          </cell>
          <cell r="M27">
            <v>9294.6999999999989</v>
          </cell>
          <cell r="N27">
            <v>1.1672681435426582E-3</v>
          </cell>
          <cell r="O27">
            <v>9127.5282935684645</v>
          </cell>
          <cell r="P27">
            <v>1.0290286082260789E-3</v>
          </cell>
          <cell r="Q27">
            <v>-167.1717064315344</v>
          </cell>
          <cell r="R27">
            <v>-1.3823953531657933E-4</v>
          </cell>
          <cell r="S27">
            <v>10970.79</v>
          </cell>
          <cell r="T27">
            <v>1.2971866775377823E-3</v>
          </cell>
          <cell r="U27">
            <v>1676.090000000002</v>
          </cell>
          <cell r="V27">
            <v>1.2991853399512408E-4</v>
          </cell>
        </row>
        <row r="28">
          <cell r="A28" t="str">
            <v>Factory Motor</v>
          </cell>
          <cell r="B28">
            <v>868.45</v>
          </cell>
          <cell r="C28">
            <v>1.1550755839326373E-3</v>
          </cell>
          <cell r="D28">
            <v>1630.3103526970954</v>
          </cell>
          <cell r="E28">
            <v>1.8593348312258371E-3</v>
          </cell>
          <cell r="F28">
            <v>761.86035269709532</v>
          </cell>
          <cell r="G28">
            <v>7.0425924729319985E-4</v>
          </cell>
          <cell r="H28">
            <v>531.65</v>
          </cell>
          <cell r="I28">
            <v>7.3800841478124588E-4</v>
          </cell>
          <cell r="J28">
            <v>-336.80000000000007</v>
          </cell>
          <cell r="K28">
            <v>-4.1706716915139138E-4</v>
          </cell>
          <cell r="L28" t="str">
            <v>Motor Vehicle Expenses</v>
          </cell>
          <cell r="M28">
            <v>19440.97</v>
          </cell>
          <cell r="N28">
            <v>2.441480086562075E-3</v>
          </cell>
          <cell r="O28">
            <v>18914.745233402489</v>
          </cell>
          <cell r="P28">
            <v>2.1324298689047966E-3</v>
          </cell>
          <cell r="Q28">
            <v>-526.22476659751192</v>
          </cell>
          <cell r="R28">
            <v>-3.0905021765727844E-4</v>
          </cell>
          <cell r="S28">
            <v>9229.43</v>
          </cell>
          <cell r="T28">
            <v>1.0912881968634467E-3</v>
          </cell>
          <cell r="U28">
            <v>-10211.540000000001</v>
          </cell>
          <cell r="V28">
            <v>-1.3501918896986283E-3</v>
          </cell>
        </row>
        <row r="29">
          <cell r="A29" t="str">
            <v>Factory Insurance</v>
          </cell>
          <cell r="B29">
            <v>1943.38</v>
          </cell>
          <cell r="C29">
            <v>2.5847783848270004E-3</v>
          </cell>
          <cell r="D29">
            <v>963.08677473901707</v>
          </cell>
          <cell r="E29">
            <v>1.0983803070395582E-3</v>
          </cell>
          <cell r="F29">
            <v>-980.29322526098304</v>
          </cell>
          <cell r="G29">
            <v>-1.4863980777874422E-3</v>
          </cell>
          <cell r="H29">
            <v>1794.32</v>
          </cell>
          <cell r="I29">
            <v>2.4907801350706011E-3</v>
          </cell>
          <cell r="J29">
            <v>-149.06000000000017</v>
          </cell>
          <cell r="K29">
            <v>-9.3998249756399241E-5</v>
          </cell>
          <cell r="L29" t="str">
            <v>Insurance - General</v>
          </cell>
          <cell r="M29">
            <v>10096.080000000002</v>
          </cell>
          <cell r="N29">
            <v>1.2679088683505832E-3</v>
          </cell>
          <cell r="O29">
            <v>13071.454197912133</v>
          </cell>
          <cell r="P29">
            <v>1.4736629554187605E-3</v>
          </cell>
          <cell r="Q29">
            <v>2975.3741979121314</v>
          </cell>
          <cell r="R29">
            <v>2.0575408706817737E-4</v>
          </cell>
          <cell r="S29">
            <v>18888.64</v>
          </cell>
          <cell r="T29">
            <v>2.2333935992583263E-3</v>
          </cell>
          <cell r="U29">
            <v>8792.5599999999977</v>
          </cell>
          <cell r="V29">
            <v>9.6548473090774314E-4</v>
          </cell>
        </row>
        <row r="30">
          <cell r="A30" t="str">
            <v>Factory Warranty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Warranty Expenses - Manufacturing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4208.42</v>
          </cell>
          <cell r="C31">
            <v>5.597378304949956E-3</v>
          </cell>
          <cell r="D31">
            <v>6771.5926371962214</v>
          </cell>
          <cell r="E31">
            <v>7.7228596582129706E-3</v>
          </cell>
          <cell r="F31">
            <v>2563.1726371962213</v>
          </cell>
          <cell r="G31">
            <v>2.1254813532630146E-3</v>
          </cell>
          <cell r="H31">
            <v>9503.5300000000007</v>
          </cell>
          <cell r="I31">
            <v>1.3192297771327029E-2</v>
          </cell>
          <cell r="J31">
            <v>5295.1100000000006</v>
          </cell>
          <cell r="K31">
            <v>7.5949194663770727E-3</v>
          </cell>
          <cell r="L31" t="str">
            <v>Manufacturing Variable Other</v>
          </cell>
          <cell r="M31">
            <v>81388.790000000008</v>
          </cell>
          <cell r="N31">
            <v>1.0221152033791654E-2</v>
          </cell>
          <cell r="O31">
            <v>71577.49293827072</v>
          </cell>
          <cell r="P31">
            <v>8.0695765128967582E-3</v>
          </cell>
          <cell r="Q31">
            <v>-9811.2970617292885</v>
          </cell>
          <cell r="R31">
            <v>-2.151575520894896E-3</v>
          </cell>
          <cell r="S31">
            <v>58420.05999999999</v>
          </cell>
          <cell r="T31">
            <v>6.9075903861944192E-3</v>
          </cell>
          <cell r="U31">
            <v>-22968.730000000018</v>
          </cell>
          <cell r="V31">
            <v>-3.313561647597235E-3</v>
          </cell>
        </row>
        <row r="32">
          <cell r="A32" t="str">
            <v>Factory Fixed Other</v>
          </cell>
          <cell r="B32">
            <v>3580.46</v>
          </cell>
          <cell r="C32">
            <v>4.7621646902498132E-3</v>
          </cell>
          <cell r="D32">
            <v>12145.882454493565</v>
          </cell>
          <cell r="E32">
            <v>1.3852124698990071E-2</v>
          </cell>
          <cell r="F32">
            <v>8565.4224544935641</v>
          </cell>
          <cell r="G32">
            <v>9.0899600087402579E-3</v>
          </cell>
          <cell r="H32">
            <v>6754.9</v>
          </cell>
          <cell r="I32">
            <v>9.3767949609815434E-3</v>
          </cell>
          <cell r="J32">
            <v>3174.4399999999996</v>
          </cell>
          <cell r="K32">
            <v>4.6146302707317302E-3</v>
          </cell>
          <cell r="L32" t="str">
            <v>Manufacturing Fixed Other</v>
          </cell>
          <cell r="M32">
            <v>63364.44000000001</v>
          </cell>
          <cell r="N32">
            <v>7.9575771402433833E-3</v>
          </cell>
          <cell r="O32">
            <v>82661.085673292924</v>
          </cell>
          <cell r="P32">
            <v>9.3191299121780438E-3</v>
          </cell>
          <cell r="Q32">
            <v>19296.645673292915</v>
          </cell>
          <cell r="R32">
            <v>1.3615527719346605E-3</v>
          </cell>
          <cell r="S32">
            <v>113242.75</v>
          </cell>
          <cell r="T32">
            <v>1.3389827590149997E-2</v>
          </cell>
          <cell r="U32">
            <v>49878.30999999999</v>
          </cell>
          <cell r="V32">
            <v>5.4322504499066133E-3</v>
          </cell>
        </row>
        <row r="33">
          <cell r="B33">
            <v>49751.289999999994</v>
          </cell>
          <cell r="C33">
            <v>6.6171340144109581E-2</v>
          </cell>
          <cell r="D33">
            <v>61671.06489239027</v>
          </cell>
          <cell r="E33">
            <v>7.0334558597086191E-2</v>
          </cell>
          <cell r="F33">
            <v>11919.77489239028</v>
          </cell>
          <cell r="G33">
            <v>4.1632184529766109E-3</v>
          </cell>
          <cell r="H33">
            <v>62091.21</v>
          </cell>
          <cell r="I33">
            <v>8.619173415583456E-2</v>
          </cell>
          <cell r="J33">
            <v>12339.920000000002</v>
          </cell>
          <cell r="K33">
            <v>2.0020394011724979E-2</v>
          </cell>
          <cell r="L33" t="str">
            <v>Total Manufacturing Costs</v>
          </cell>
          <cell r="M33">
            <v>677510.14</v>
          </cell>
          <cell r="N33">
            <v>8.508461847602683E-2</v>
          </cell>
          <cell r="O33">
            <v>639295.59621417127</v>
          </cell>
          <cell r="P33">
            <v>7.2073559945124863E-2</v>
          </cell>
          <cell r="Q33">
            <v>-38214.543785828602</v>
          </cell>
          <cell r="R33">
            <v>-1.3011058530901967E-2</v>
          </cell>
          <cell r="S33">
            <v>642605.77</v>
          </cell>
          <cell r="T33">
            <v>7.5981733653903524E-2</v>
          </cell>
          <cell r="U33">
            <v>-34904.370000000003</v>
          </cell>
          <cell r="V33">
            <v>-9.1028848221233055E-3</v>
          </cell>
        </row>
        <row r="35">
          <cell r="B35">
            <v>268956.09000000008</v>
          </cell>
          <cell r="C35">
            <v>0.35772308447117163</v>
          </cell>
          <cell r="D35">
            <v>309616.78906630556</v>
          </cell>
          <cell r="E35">
            <v>0.35311146696143442</v>
          </cell>
          <cell r="F35">
            <v>-40660.699066305475</v>
          </cell>
          <cell r="H35">
            <v>186960.48000000007</v>
          </cell>
          <cell r="I35">
            <v>0.25952865131485164</v>
          </cell>
          <cell r="J35">
            <v>81995.610000000015</v>
          </cell>
          <cell r="K35">
            <v>9.8194433156319982E-2</v>
          </cell>
          <cell r="L35" t="str">
            <v>Contribution margin</v>
          </cell>
          <cell r="M35">
            <v>2685954.2600000002</v>
          </cell>
          <cell r="N35">
            <v>0.33731361342600569</v>
          </cell>
          <cell r="O35">
            <v>2904422.0812389124</v>
          </cell>
          <cell r="P35">
            <v>0.32744170336500872</v>
          </cell>
          <cell r="Q35">
            <v>-218467.82123891218</v>
          </cell>
          <cell r="S35">
            <v>2906905.6500000018</v>
          </cell>
          <cell r="T35">
            <v>0.34371264804442608</v>
          </cell>
          <cell r="U35">
            <v>-220951.39000000153</v>
          </cell>
          <cell r="V35">
            <v>-6.3990346184203961E-3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4363.2999999999993</v>
          </cell>
          <cell r="C38">
            <v>5.8033753185252751E-3</v>
          </cell>
          <cell r="D38">
            <v>10071.05191945369</v>
          </cell>
          <cell r="E38">
            <v>1.1485823904599334E-2</v>
          </cell>
          <cell r="F38">
            <v>5707.7519194536908</v>
          </cell>
          <cell r="G38">
            <v>5.6824485860740587E-3</v>
          </cell>
          <cell r="H38">
            <v>29682.999999999996</v>
          </cell>
          <cell r="I38">
            <v>4.1204370875485223E-2</v>
          </cell>
          <cell r="J38">
            <v>25319.699999999997</v>
          </cell>
          <cell r="K38">
            <v>3.5400995556959948E-2</v>
          </cell>
          <cell r="L38" t="str">
            <v>Salaries, Leave, Super, Payroll Tax, Wcomp</v>
          </cell>
          <cell r="M38">
            <v>215860.67999999993</v>
          </cell>
          <cell r="N38">
            <v>2.7108706597034415E-2</v>
          </cell>
          <cell r="O38">
            <v>196608.10995622061</v>
          </cell>
          <cell r="P38">
            <v>2.2165405928872024E-2</v>
          </cell>
          <cell r="Q38">
            <v>-19252.570043779328</v>
          </cell>
          <cell r="R38">
            <v>-4.9433006681623912E-3</v>
          </cell>
          <cell r="S38">
            <v>273001.05</v>
          </cell>
          <cell r="T38">
            <v>3.227965579633061E-2</v>
          </cell>
          <cell r="U38">
            <v>57140.370000000054</v>
          </cell>
          <cell r="V38">
            <v>5.1709491992961952E-3</v>
          </cell>
        </row>
        <row r="39">
          <cell r="A39" t="str">
            <v>Installation Labour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Installation Labour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Sales Commission</v>
          </cell>
          <cell r="B40">
            <v>1107.54</v>
          </cell>
          <cell r="C40">
            <v>1.47307549338333E-3</v>
          </cell>
          <cell r="D40">
            <v>2250</v>
          </cell>
          <cell r="E40">
            <v>2.5660779024908823E-3</v>
          </cell>
          <cell r="F40">
            <v>1142.46</v>
          </cell>
          <cell r="G40">
            <v>1.0930024091075523E-3</v>
          </cell>
          <cell r="H40">
            <v>3474.42</v>
          </cell>
          <cell r="I40">
            <v>4.8230061064314048E-3</v>
          </cell>
          <cell r="J40">
            <v>2366.88</v>
          </cell>
          <cell r="K40">
            <v>3.3499306130480751E-3</v>
          </cell>
          <cell r="L40" t="str">
            <v>Sales Commission</v>
          </cell>
          <cell r="M40">
            <v>27186.830000000005</v>
          </cell>
          <cell r="N40">
            <v>3.4142382844965257E-3</v>
          </cell>
          <cell r="O40">
            <v>22490.45</v>
          </cell>
          <cell r="P40">
            <v>2.5355513253446397E-3</v>
          </cell>
          <cell r="Q40">
            <v>-4696.3800000000047</v>
          </cell>
          <cell r="R40">
            <v>-8.78686959151886E-4</v>
          </cell>
          <cell r="S40">
            <v>27390.43</v>
          </cell>
          <cell r="T40">
            <v>3.2386456114856994E-3</v>
          </cell>
          <cell r="U40">
            <v>203.59999999999491</v>
          </cell>
          <cell r="V40">
            <v>-1.7559267301082634E-4</v>
          </cell>
        </row>
        <row r="41">
          <cell r="A41" t="str">
            <v>Sales Advertising</v>
          </cell>
          <cell r="B41">
            <v>644</v>
          </cell>
          <cell r="C41">
            <v>8.56547499628785E-4</v>
          </cell>
          <cell r="D41">
            <v>1000</v>
          </cell>
          <cell r="E41">
            <v>1.1404790677737257E-3</v>
          </cell>
          <cell r="F41">
            <v>356</v>
          </cell>
          <cell r="G41">
            <v>2.8393156814494067E-4</v>
          </cell>
          <cell r="H41">
            <v>1045</v>
          </cell>
          <cell r="I41">
            <v>1.4506137373204214E-3</v>
          </cell>
          <cell r="J41">
            <v>401</v>
          </cell>
          <cell r="K41">
            <v>5.9406623769163642E-4</v>
          </cell>
          <cell r="L41" t="str">
            <v>Advertising Expenses</v>
          </cell>
          <cell r="M41">
            <v>47571.64</v>
          </cell>
          <cell r="N41">
            <v>5.9742498314178695E-3</v>
          </cell>
          <cell r="O41">
            <v>24078.69</v>
          </cell>
          <cell r="P41">
            <v>2.7146079487988329E-3</v>
          </cell>
          <cell r="Q41">
            <v>-23492.95</v>
          </cell>
          <cell r="R41">
            <v>-3.2596418826190366E-3</v>
          </cell>
          <cell r="S41">
            <v>7156.920000000001</v>
          </cell>
          <cell r="T41">
            <v>8.4623452606455006E-4</v>
          </cell>
          <cell r="U41">
            <v>-40414.720000000001</v>
          </cell>
          <cell r="V41">
            <v>-5.1280153053533195E-3</v>
          </cell>
        </row>
        <row r="42">
          <cell r="A42" t="str">
            <v>Sales Doubtful Debts</v>
          </cell>
          <cell r="B42">
            <v>2983</v>
          </cell>
          <cell r="C42">
            <v>3.9675173779389217E-3</v>
          </cell>
          <cell r="D42">
            <v>1180.8329624420091</v>
          </cell>
          <cell r="E42">
            <v>1.3467152762023493E-3</v>
          </cell>
          <cell r="F42">
            <v>-1802.1670375579909</v>
          </cell>
          <cell r="G42">
            <v>-2.6208021017365725E-3</v>
          </cell>
          <cell r="H42">
            <v>0</v>
          </cell>
          <cell r="I42">
            <v>0</v>
          </cell>
          <cell r="J42">
            <v>-2983</v>
          </cell>
          <cell r="K42">
            <v>-3.9675173779389217E-3</v>
          </cell>
          <cell r="L42" t="str">
            <v>Doubtful Debts</v>
          </cell>
          <cell r="M42">
            <v>8983</v>
          </cell>
          <cell r="N42">
            <v>1.1281235256053127E-3</v>
          </cell>
          <cell r="O42">
            <v>9702.0472180453726</v>
          </cell>
          <cell r="P42">
            <v>1.0937993095856782E-3</v>
          </cell>
          <cell r="Q42">
            <v>719.04721804537257</v>
          </cell>
          <cell r="R42">
            <v>-3.4324216019634545E-5</v>
          </cell>
          <cell r="S42">
            <v>0</v>
          </cell>
          <cell r="T42">
            <v>0</v>
          </cell>
          <cell r="U42">
            <v>-8983</v>
          </cell>
          <cell r="V42">
            <v>-1.1281235256053127E-3</v>
          </cell>
        </row>
        <row r="43">
          <cell r="A43" t="str">
            <v>Sales Motor</v>
          </cell>
          <cell r="B43">
            <v>0</v>
          </cell>
          <cell r="C43">
            <v>0</v>
          </cell>
          <cell r="D43">
            <v>2328.2624434301524</v>
          </cell>
          <cell r="E43">
            <v>2.6553345810157968E-3</v>
          </cell>
          <cell r="F43">
            <v>2328.2624434301524</v>
          </cell>
          <cell r="G43">
            <v>2.6553345810157968E-3</v>
          </cell>
          <cell r="H43">
            <v>2063.62</v>
          </cell>
          <cell r="I43">
            <v>2.8646081536929835E-3</v>
          </cell>
          <cell r="J43">
            <v>2063.62</v>
          </cell>
          <cell r="K43">
            <v>2.8646081536929835E-3</v>
          </cell>
          <cell r="L43" t="str">
            <v>Motor Vehicle Expenses</v>
          </cell>
          <cell r="M43">
            <v>5769.4199999999992</v>
          </cell>
          <cell r="N43">
            <v>7.2454841713211649E-4</v>
          </cell>
          <cell r="O43">
            <v>21037.307903250345</v>
          </cell>
          <cell r="P43">
            <v>2.3717255073050858E-3</v>
          </cell>
          <cell r="Q43">
            <v>15267.887903250346</v>
          </cell>
          <cell r="R43">
            <v>1.6471770901729695E-3</v>
          </cell>
          <cell r="S43">
            <v>26307.769999999997</v>
          </cell>
          <cell r="T43">
            <v>3.1106318469069352E-3</v>
          </cell>
          <cell r="U43">
            <v>20538.349999999999</v>
          </cell>
          <cell r="V43">
            <v>2.3860834297748188E-3</v>
          </cell>
        </row>
        <row r="44">
          <cell r="A44" t="str">
            <v>Sales Rent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Rent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Sales Telephone</v>
          </cell>
          <cell r="B45">
            <v>1276.1499999999999</v>
          </cell>
          <cell r="C45">
            <v>1.6973339932473198E-3</v>
          </cell>
          <cell r="D45">
            <v>1012.8478008298755</v>
          </cell>
          <cell r="E45">
            <v>1.1551317156871246E-3</v>
          </cell>
          <cell r="F45">
            <v>-263.30219917012437</v>
          </cell>
          <cell r="G45">
            <v>-5.4220227756019519E-4</v>
          </cell>
          <cell r="H45">
            <v>707.37</v>
          </cell>
          <cell r="I45">
            <v>9.8193362618980524E-4</v>
          </cell>
          <cell r="J45">
            <v>-568.77999999999986</v>
          </cell>
          <cell r="K45">
            <v>-7.1540036705751452E-4</v>
          </cell>
          <cell r="L45" t="str">
            <v>Telephone</v>
          </cell>
          <cell r="M45">
            <v>19301.379999999997</v>
          </cell>
          <cell r="N45">
            <v>2.4239497778746374E-3</v>
          </cell>
          <cell r="O45">
            <v>10887.030456431536</v>
          </cell>
          <cell r="P45">
            <v>1.2273931603357174E-3</v>
          </cell>
          <cell r="Q45">
            <v>-8414.3495435684617</v>
          </cell>
          <cell r="R45">
            <v>-1.1965566175389201E-3</v>
          </cell>
          <cell r="S45">
            <v>16341.420000000002</v>
          </cell>
          <cell r="T45">
            <v>1.9322101978115948E-3</v>
          </cell>
          <cell r="U45">
            <v>-2959.9599999999955</v>
          </cell>
          <cell r="V45">
            <v>-4.9173958006304267E-4</v>
          </cell>
        </row>
        <row r="46">
          <cell r="A46" t="str">
            <v>Sales Freight</v>
          </cell>
          <cell r="B46">
            <v>6090.87</v>
          </cell>
          <cell r="C46">
            <v>8.1011171879875436E-3</v>
          </cell>
          <cell r="D46">
            <v>3644.7688218287176</v>
          </cell>
          <cell r="E46">
            <v>4.156782548169956E-3</v>
          </cell>
          <cell r="F46">
            <v>-2446.1011781712823</v>
          </cell>
          <cell r="G46">
            <v>-3.9443346398175877E-3</v>
          </cell>
          <cell r="H46">
            <v>2750.78</v>
          </cell>
          <cell r="I46">
            <v>3.8184873266471474E-3</v>
          </cell>
          <cell r="J46">
            <v>-3340.0899999999997</v>
          </cell>
          <cell r="K46">
            <v>-4.2826298613403962E-3</v>
          </cell>
          <cell r="L46" t="str">
            <v>Freight - Outwards</v>
          </cell>
          <cell r="M46">
            <v>38116.33</v>
          </cell>
          <cell r="N46">
            <v>4.7868115977663982E-3</v>
          </cell>
          <cell r="O46">
            <v>38592.059462336467</v>
          </cell>
          <cell r="P46">
            <v>4.3508310201666204E-3</v>
          </cell>
          <cell r="Q46">
            <v>475.72946233646508</v>
          </cell>
          <cell r="R46">
            <v>-4.3598057759977778E-4</v>
          </cell>
          <cell r="S46">
            <v>36287.280000000006</v>
          </cell>
          <cell r="T46">
            <v>4.2906095349635916E-3</v>
          </cell>
          <cell r="U46">
            <v>-1829.0499999999956</v>
          </cell>
          <cell r="V46">
            <v>-4.9620206280280663E-4</v>
          </cell>
        </row>
        <row r="47">
          <cell r="A47" t="str">
            <v>Sales Insurance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184</v>
          </cell>
          <cell r="I47">
            <v>2.5541906953775842E-4</v>
          </cell>
          <cell r="J47">
            <v>184</v>
          </cell>
          <cell r="K47">
            <v>2.5541906953775842E-4</v>
          </cell>
          <cell r="L47" t="str">
            <v>Insurance - General</v>
          </cell>
          <cell r="M47">
            <v>1176.9099999999999</v>
          </cell>
          <cell r="N47">
            <v>1.4780138689971596E-4</v>
          </cell>
          <cell r="O47">
            <v>552</v>
          </cell>
          <cell r="P47">
            <v>6.2231939849591322E-5</v>
          </cell>
          <cell r="Q47">
            <v>-624.90999999999985</v>
          </cell>
          <cell r="R47">
            <v>-8.5569447050124641E-5</v>
          </cell>
          <cell r="S47">
            <v>2008</v>
          </cell>
          <cell r="T47">
            <v>2.3742600564734777E-4</v>
          </cell>
          <cell r="U47">
            <v>831.09000000000015</v>
          </cell>
          <cell r="V47">
            <v>8.9624618747631806E-5</v>
          </cell>
        </row>
        <row r="48">
          <cell r="A48" t="str">
            <v>Sales Warranty</v>
          </cell>
          <cell r="B48">
            <v>48691.72</v>
          </cell>
          <cell r="C48">
            <v>6.4762066799106996E-2</v>
          </cell>
          <cell r="D48">
            <v>9697.8514961268629</v>
          </cell>
          <cell r="E48">
            <v>1.1060196633710795E-2</v>
          </cell>
          <cell r="F48">
            <v>-38993.868503873135</v>
          </cell>
          <cell r="G48">
            <v>-5.3701870165396202E-2</v>
          </cell>
          <cell r="H48">
            <v>8573.85</v>
          </cell>
          <cell r="I48">
            <v>1.1901765159545163E-2</v>
          </cell>
          <cell r="J48">
            <v>-40117.870000000003</v>
          </cell>
          <cell r="K48">
            <v>-5.2860301639561832E-2</v>
          </cell>
          <cell r="L48" t="str">
            <v>Warranty</v>
          </cell>
          <cell r="M48">
            <v>63557.649999999987</v>
          </cell>
          <cell r="N48">
            <v>7.9818412776565175E-3</v>
          </cell>
          <cell r="O48">
            <v>104168.14551732819</v>
          </cell>
          <cell r="P48">
            <v>1.1743814793619281E-2</v>
          </cell>
          <cell r="Q48">
            <v>40610.4955173282</v>
          </cell>
          <cell r="R48">
            <v>3.7619735159627639E-3</v>
          </cell>
          <cell r="S48">
            <v>135851.51999999999</v>
          </cell>
          <cell r="T48">
            <v>1.6063089519283254E-2</v>
          </cell>
          <cell r="U48">
            <v>72293.87</v>
          </cell>
          <cell r="V48">
            <v>8.0812482416267369E-3</v>
          </cell>
        </row>
        <row r="49">
          <cell r="A49" t="str">
            <v>Sales Other</v>
          </cell>
          <cell r="B49">
            <v>0</v>
          </cell>
          <cell r="C49">
            <v>0</v>
          </cell>
          <cell r="D49">
            <v>1116.7099336585643</v>
          </cell>
          <cell r="E49">
            <v>1.2735843041125783E-3</v>
          </cell>
          <cell r="F49">
            <v>1116.7099336585643</v>
          </cell>
          <cell r="G49">
            <v>1.2735843041125783E-3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Other Selling Expenses</v>
          </cell>
          <cell r="M49">
            <v>3546.6699999999996</v>
          </cell>
          <cell r="N49">
            <v>4.4540597401297944E-4</v>
          </cell>
          <cell r="O49">
            <v>12964.167436847019</v>
          </cell>
          <cell r="P49">
            <v>1.4615675509599532E-3</v>
          </cell>
          <cell r="Q49">
            <v>9417.4974368470193</v>
          </cell>
          <cell r="R49">
            <v>1.0161615769469737E-3</v>
          </cell>
          <cell r="S49">
            <v>2269.56</v>
          </cell>
          <cell r="T49">
            <v>2.6835287120368257E-4</v>
          </cell>
          <cell r="U49">
            <v>-1277.1099999999997</v>
          </cell>
          <cell r="V49">
            <v>-1.7705310280929687E-4</v>
          </cell>
        </row>
        <row r="50">
          <cell r="B50">
            <v>65156.58</v>
          </cell>
          <cell r="C50">
            <v>8.6661033669818172E-2</v>
          </cell>
          <cell r="D50">
            <v>32302.325377769874</v>
          </cell>
          <cell r="E50">
            <v>3.6840125933762541E-2</v>
          </cell>
          <cell r="F50">
            <v>-32854.254622230124</v>
          </cell>
          <cell r="G50">
            <v>-4.9820907736055631E-2</v>
          </cell>
          <cell r="H50">
            <v>48482.04</v>
          </cell>
          <cell r="I50">
            <v>6.7300204054849919E-2</v>
          </cell>
          <cell r="J50">
            <v>-16674.540000000005</v>
          </cell>
          <cell r="K50">
            <v>-1.9360829614968253E-2</v>
          </cell>
          <cell r="L50" t="str">
            <v>Total Selling Expenses</v>
          </cell>
          <cell r="M50">
            <v>431070.50999999989</v>
          </cell>
          <cell r="N50">
            <v>5.4135676669896479E-2</v>
          </cell>
          <cell r="O50">
            <v>441080.00795045955</v>
          </cell>
          <cell r="P50">
            <v>4.9726928484837424E-2</v>
          </cell>
          <cell r="Q50">
            <v>10009.49795045961</v>
          </cell>
          <cell r="R50">
            <v>-4.4087481850590554E-3</v>
          </cell>
          <cell r="S50">
            <v>526613.95000000007</v>
          </cell>
          <cell r="T50">
            <v>6.2266855909697279E-2</v>
          </cell>
          <cell r="U50">
            <v>95543.440000000046</v>
          </cell>
          <cell r="V50">
            <v>8.1311792398007995E-3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0</v>
          </cell>
          <cell r="C53">
            <v>0</v>
          </cell>
          <cell r="D53">
            <v>-0.39240000000063446</v>
          </cell>
          <cell r="E53">
            <v>-4.475239861951335E-7</v>
          </cell>
          <cell r="F53">
            <v>-0.39240000000063446</v>
          </cell>
          <cell r="G53">
            <v>-4.475239861951335E-7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Salaries, Leave, Super, Payroll Tax, Wcomp</v>
          </cell>
          <cell r="M53">
            <v>0</v>
          </cell>
          <cell r="N53">
            <v>0</v>
          </cell>
          <cell r="O53">
            <v>-0.30175200002241809</v>
          </cell>
          <cell r="P53">
            <v>-3.4019225208132245E-8</v>
          </cell>
          <cell r="Q53">
            <v>-0.30175200002241809</v>
          </cell>
          <cell r="R53">
            <v>-3.4019225208132245E-8</v>
          </cell>
          <cell r="S53">
            <v>10596.5</v>
          </cell>
          <cell r="T53">
            <v>1.2529306119731676E-3</v>
          </cell>
          <cell r="U53">
            <v>10596.5</v>
          </cell>
          <cell r="V53">
            <v>1.2529306119731676E-3</v>
          </cell>
        </row>
        <row r="54">
          <cell r="A54" t="str">
            <v>Admin Telephone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Telephone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Admin Other</v>
          </cell>
          <cell r="B55">
            <v>4331.2199999999993</v>
          </cell>
          <cell r="C55">
            <v>5.7607075486679898E-3</v>
          </cell>
          <cell r="D55">
            <v>4408.0399999999991</v>
          </cell>
          <cell r="E55">
            <v>5.0272773499092918E-3</v>
          </cell>
          <cell r="F55">
            <v>76.819999999999709</v>
          </cell>
          <cell r="G55">
            <v>-7.3343019875869806E-4</v>
          </cell>
          <cell r="H55">
            <v>9964.9500000000007</v>
          </cell>
          <cell r="I55">
            <v>1.3832816614077639E-2</v>
          </cell>
          <cell r="J55">
            <v>5633.7300000000014</v>
          </cell>
          <cell r="K55">
            <v>8.0721090654096491E-3</v>
          </cell>
          <cell r="L55" t="str">
            <v>Other Admin Expenses</v>
          </cell>
          <cell r="M55">
            <v>64580.5</v>
          </cell>
          <cell r="N55">
            <v>8.1102951514364797E-3</v>
          </cell>
          <cell r="O55">
            <v>59370.070000000007</v>
          </cell>
          <cell r="P55">
            <v>6.6933235962065695E-3</v>
          </cell>
          <cell r="Q55">
            <v>-5210.429999999993</v>
          </cell>
          <cell r="R55">
            <v>-1.4169715552299102E-3</v>
          </cell>
          <cell r="S55">
            <v>64679.100000000006</v>
          </cell>
          <cell r="T55">
            <v>7.6476595427616397E-3</v>
          </cell>
          <cell r="U55">
            <v>98.600000000005821</v>
          </cell>
          <cell r="V55">
            <v>-4.6263560867484E-4</v>
          </cell>
        </row>
        <row r="56">
          <cell r="A56" t="str">
            <v>Non Operating Income</v>
          </cell>
          <cell r="B56">
            <v>-0.51</v>
          </cell>
          <cell r="C56">
            <v>-6.7832177765633602E-7</v>
          </cell>
          <cell r="D56">
            <v>-166.66666666666666</v>
          </cell>
          <cell r="E56">
            <v>-1.9007984462895424E-4</v>
          </cell>
          <cell r="F56">
            <v>-166.15666666666667</v>
          </cell>
          <cell r="G56">
            <v>-1.8940152285129791E-4</v>
          </cell>
          <cell r="H56">
            <v>-5991.02</v>
          </cell>
          <cell r="I56">
            <v>-8.3164171412070734E-3</v>
          </cell>
          <cell r="J56">
            <v>-5990.51</v>
          </cell>
          <cell r="K56">
            <v>-8.3157388194294163E-3</v>
          </cell>
          <cell r="L56" t="str">
            <v>Non Operating Income</v>
          </cell>
          <cell r="M56">
            <v>-8702.84</v>
          </cell>
          <cell r="N56">
            <v>-1.0929398356427629E-3</v>
          </cell>
          <cell r="O56">
            <v>-8889.0233333333326</v>
          </cell>
          <cell r="P56">
            <v>-1.0021397923942277E-3</v>
          </cell>
          <cell r="Q56">
            <v>-186.18333333333248</v>
          </cell>
          <cell r="R56">
            <v>9.0800043248535217E-5</v>
          </cell>
          <cell r="S56">
            <v>-45088.999999999985</v>
          </cell>
          <cell r="T56">
            <v>-5.3313252831838943E-3</v>
          </cell>
          <cell r="U56">
            <v>-36386.159999999989</v>
          </cell>
          <cell r="V56">
            <v>-4.2383854475411317E-3</v>
          </cell>
        </row>
        <row r="57">
          <cell r="B57">
            <v>4330.7099999999991</v>
          </cell>
          <cell r="C57">
            <v>5.7600292268903336E-3</v>
          </cell>
          <cell r="D57">
            <v>4240.9809333333314</v>
          </cell>
          <cell r="E57">
            <v>4.8367499812941427E-3</v>
          </cell>
          <cell r="F57">
            <v>-89.729066666667592</v>
          </cell>
          <cell r="G57">
            <v>-9.2327924559619089E-4</v>
          </cell>
          <cell r="H57">
            <v>3973.9300000000003</v>
          </cell>
          <cell r="I57">
            <v>5.5163994728705664E-3</v>
          </cell>
          <cell r="J57">
            <v>-356.77999999999884</v>
          </cell>
          <cell r="K57">
            <v>-2.4362975401976718E-4</v>
          </cell>
          <cell r="L57" t="str">
            <v>Total Administrative expenses</v>
          </cell>
          <cell r="M57">
            <v>55877.66</v>
          </cell>
          <cell r="N57">
            <v>7.017355315793717E-3</v>
          </cell>
          <cell r="O57">
            <v>50480.744914666655</v>
          </cell>
          <cell r="P57">
            <v>5.6911497845871344E-3</v>
          </cell>
          <cell r="Q57">
            <v>-5396.9150853333476</v>
          </cell>
          <cell r="R57">
            <v>-1.3262055312065826E-3</v>
          </cell>
          <cell r="S57">
            <v>30186.60000000002</v>
          </cell>
          <cell r="T57">
            <v>3.569264871550913E-3</v>
          </cell>
          <cell r="U57">
            <v>-25691.059999999983</v>
          </cell>
          <cell r="V57">
            <v>-3.448090444242804E-3</v>
          </cell>
        </row>
        <row r="59">
          <cell r="B59">
            <v>199468.80000000008</v>
          </cell>
          <cell r="C59">
            <v>0.26530202157446314</v>
          </cell>
          <cell r="D59">
            <v>273073.48275520233</v>
          </cell>
          <cell r="E59">
            <v>0.31143459104637766</v>
          </cell>
          <cell r="F59">
            <v>-73604.682755202259</v>
          </cell>
          <cell r="G59">
            <v>-4.613256947191452E-2</v>
          </cell>
          <cell r="H59">
            <v>134504.51000000007</v>
          </cell>
          <cell r="I59">
            <v>0.18671204778713119</v>
          </cell>
          <cell r="J59">
            <v>64964.290000000008</v>
          </cell>
          <cell r="K59">
            <v>7.8589973787331957E-2</v>
          </cell>
          <cell r="L59" t="str">
            <v>EBITDA</v>
          </cell>
          <cell r="M59">
            <v>2199006.0900000003</v>
          </cell>
          <cell r="N59">
            <v>0.27616058144031547</v>
          </cell>
          <cell r="O59">
            <v>2412861.3283737861</v>
          </cell>
          <cell r="P59">
            <v>0.27202362509558414</v>
          </cell>
          <cell r="Q59">
            <v>-213855.23837378575</v>
          </cell>
          <cell r="R59">
            <v>4.136956344731324E-3</v>
          </cell>
          <cell r="S59">
            <v>2350105.1000000015</v>
          </cell>
          <cell r="T59">
            <v>0.27787652726317785</v>
          </cell>
          <cell r="U59">
            <v>-151099.01000000117</v>
          </cell>
          <cell r="V59">
            <v>-1.7159458228623858E-3</v>
          </cell>
        </row>
        <row r="61">
          <cell r="A61" t="str">
            <v>Depreciation</v>
          </cell>
          <cell r="B61">
            <v>2700.33</v>
          </cell>
          <cell r="C61">
            <v>3.5915542075661442E-3</v>
          </cell>
          <cell r="D61">
            <v>4380.2818321764398</v>
          </cell>
          <cell r="E61">
            <v>4.995619740546773E-3</v>
          </cell>
          <cell r="F61">
            <v>1679.9518321764399</v>
          </cell>
          <cell r="G61">
            <v>1.4040655329806287E-3</v>
          </cell>
          <cell r="H61">
            <v>3358.06</v>
          </cell>
          <cell r="I61">
            <v>4.661481307891114E-3</v>
          </cell>
          <cell r="J61">
            <v>657.73</v>
          </cell>
          <cell r="K61">
            <v>1.0699271003249697E-3</v>
          </cell>
          <cell r="L61" t="str">
            <v>Depreciation</v>
          </cell>
          <cell r="M61">
            <v>33286.840000000004</v>
          </cell>
          <cell r="N61">
            <v>4.1803036064855786E-3</v>
          </cell>
          <cell r="O61">
            <v>30354.937474311919</v>
          </cell>
          <cell r="P61">
            <v>3.4221859475352984E-3</v>
          </cell>
          <cell r="Q61">
            <v>-2931.902525688085</v>
          </cell>
          <cell r="R61">
            <v>-7.5811765895028018E-4</v>
          </cell>
          <cell r="S61">
            <v>36226.869999999995</v>
          </cell>
          <cell r="T61">
            <v>4.283466653986919E-3</v>
          </cell>
          <cell r="U61">
            <v>2940.0299999999916</v>
          </cell>
          <cell r="V61">
            <v>1.031630475013404E-4</v>
          </cell>
        </row>
        <row r="63">
          <cell r="B63">
            <v>196768.47000000009</v>
          </cell>
          <cell r="C63">
            <v>0.26171046736689701</v>
          </cell>
          <cell r="D63">
            <v>268693.2009230259</v>
          </cell>
          <cell r="E63">
            <v>0.30643897130583092</v>
          </cell>
          <cell r="F63">
            <v>-71924.730923025811</v>
          </cell>
          <cell r="G63">
            <v>-4.4728503938933906E-2</v>
          </cell>
          <cell r="H63">
            <v>131146.45000000007</v>
          </cell>
          <cell r="I63">
            <v>0.18205056647924006</v>
          </cell>
          <cell r="J63">
            <v>65622.020000000019</v>
          </cell>
          <cell r="K63">
            <v>7.9659900887656954E-2</v>
          </cell>
          <cell r="L63" t="str">
            <v>EBIT</v>
          </cell>
          <cell r="M63">
            <v>2165719.2500000005</v>
          </cell>
          <cell r="N63">
            <v>0.27198027783382994</v>
          </cell>
          <cell r="O63">
            <v>2382506.3908994743</v>
          </cell>
          <cell r="P63">
            <v>0.26860143914804885</v>
          </cell>
          <cell r="Q63">
            <v>-216787.1408994738</v>
          </cell>
          <cell r="R63">
            <v>3.3788386857810937E-3</v>
          </cell>
          <cell r="S63">
            <v>2313878.2300000014</v>
          </cell>
          <cell r="T63">
            <v>0.27359306060919092</v>
          </cell>
          <cell r="U63">
            <v>-148158.98000000091</v>
          </cell>
          <cell r="V63">
            <v>-1.6127827753609769E-3</v>
          </cell>
        </row>
        <row r="65">
          <cell r="A65" t="str">
            <v>Interest</v>
          </cell>
          <cell r="B65">
            <v>12294.55</v>
          </cell>
          <cell r="C65">
            <v>1.6352276493107266E-2</v>
          </cell>
          <cell r="D65">
            <v>12205.798340248963</v>
          </cell>
          <cell r="E65">
            <v>1.3920457512521224E-2</v>
          </cell>
          <cell r="F65">
            <v>-88.751659751036641</v>
          </cell>
          <cell r="G65">
            <v>-2.4318189805860417E-3</v>
          </cell>
          <cell r="H65">
            <v>12285</v>
          </cell>
          <cell r="I65">
            <v>1.7053387332996533E-2</v>
          </cell>
          <cell r="J65">
            <v>-9.5499999999992724</v>
          </cell>
          <cell r="K65">
            <v>7.0111083988926709E-4</v>
          </cell>
          <cell r="L65" t="str">
            <v>Interest expense</v>
          </cell>
          <cell r="M65">
            <v>135230.5</v>
          </cell>
          <cell r="N65">
            <v>1.698282404868855E-2</v>
          </cell>
          <cell r="O65">
            <v>131469.03713692946</v>
          </cell>
          <cell r="P65">
            <v>1.4821690599980218E-2</v>
          </cell>
          <cell r="Q65">
            <v>-3761.4628630705411</v>
          </cell>
          <cell r="R65">
            <v>-2.1611334487083318E-3</v>
          </cell>
          <cell r="S65">
            <v>135135</v>
          </cell>
          <cell r="T65">
            <v>1.5978368163921484E-2</v>
          </cell>
          <cell r="U65">
            <v>-95.5</v>
          </cell>
          <cell r="V65">
            <v>-1.0044558847670665E-3</v>
          </cell>
        </row>
        <row r="67">
          <cell r="B67">
            <v>184473.9200000001</v>
          </cell>
          <cell r="C67">
            <v>0.24535819087378977</v>
          </cell>
          <cell r="D67">
            <v>256487.40258277694</v>
          </cell>
          <cell r="E67">
            <v>0.29251851379330968</v>
          </cell>
          <cell r="F67">
            <v>-72013.482582776836</v>
          </cell>
          <cell r="G67">
            <v>-4.7160322919519909E-2</v>
          </cell>
          <cell r="H67">
            <v>118861.45000000007</v>
          </cell>
          <cell r="I67">
            <v>0.16499717914624354</v>
          </cell>
          <cell r="J67">
            <v>65612.47000000003</v>
          </cell>
          <cell r="K67">
            <v>8.0361011727546228E-2</v>
          </cell>
          <cell r="L67" t="str">
            <v>Profit Before Tax</v>
          </cell>
          <cell r="M67">
            <v>2030488.7500000005</v>
          </cell>
          <cell r="N67">
            <v>0.25499745378514138</v>
          </cell>
          <cell r="O67">
            <v>2251037.3537625447</v>
          </cell>
          <cell r="P67">
            <v>0.25377974854806862</v>
          </cell>
          <cell r="Q67">
            <v>-220548.60376254423</v>
          </cell>
          <cell r="R67">
            <v>1.2177052370727637E-3</v>
          </cell>
          <cell r="S67">
            <v>2178743.2300000014</v>
          </cell>
          <cell r="T67">
            <v>0.25761469244526947</v>
          </cell>
          <cell r="U67">
            <v>-148254.48000000091</v>
          </cell>
          <cell r="V67">
            <v>-2.617238660128085E-3</v>
          </cell>
        </row>
        <row r="69">
          <cell r="A69" t="str">
            <v>Income Tax</v>
          </cell>
          <cell r="B69">
            <v>55342</v>
          </cell>
          <cell r="C69">
            <v>7.3607223174621456E-2</v>
          </cell>
          <cell r="D69">
            <v>76946.220774833084</v>
          </cell>
          <cell r="E69">
            <v>8.7755554137992908E-2</v>
          </cell>
          <cell r="F69">
            <v>21604.220774833084</v>
          </cell>
          <cell r="G69">
            <v>1.4148330963371453E-2</v>
          </cell>
          <cell r="H69">
            <v>35600</v>
          </cell>
          <cell r="I69">
            <v>4.9418037367088039E-2</v>
          </cell>
          <cell r="J69">
            <v>-19742</v>
          </cell>
          <cell r="K69">
            <v>-2.4189185807533417E-2</v>
          </cell>
          <cell r="L69" t="str">
            <v>Income tax</v>
          </cell>
          <cell r="M69">
            <v>609679.44999999995</v>
          </cell>
          <cell r="N69">
            <v>7.656615057587754E-2</v>
          </cell>
          <cell r="O69">
            <v>675310.50184876297</v>
          </cell>
          <cell r="P69">
            <v>7.6133845164582506E-2</v>
          </cell>
          <cell r="Q69">
            <v>65631.051848763018</v>
          </cell>
          <cell r="R69">
            <v>-4.3230541129503364E-4</v>
          </cell>
          <cell r="S69">
            <v>631600</v>
          </cell>
          <cell r="T69">
            <v>7.468041093967373E-2</v>
          </cell>
          <cell r="U69">
            <v>21920.550000000047</v>
          </cell>
          <cell r="V69">
            <v>-1.8857396362038092E-3</v>
          </cell>
        </row>
        <row r="71">
          <cell r="B71">
            <v>129131.9200000001</v>
          </cell>
          <cell r="C71">
            <v>0.17175096769916828</v>
          </cell>
          <cell r="D71">
            <v>179541.18180794385</v>
          </cell>
          <cell r="E71">
            <v>0.2047629596553168</v>
          </cell>
          <cell r="F71">
            <v>-50409.261807943753</v>
          </cell>
          <cell r="G71">
            <v>-3.3011991956148512E-2</v>
          </cell>
          <cell r="H71">
            <v>83261.45000000007</v>
          </cell>
          <cell r="I71">
            <v>0.1155791417791555</v>
          </cell>
          <cell r="J71">
            <v>45870.47000000003</v>
          </cell>
          <cell r="K71">
            <v>5.6171825920012783E-2</v>
          </cell>
          <cell r="L71" t="str">
            <v>PAT</v>
          </cell>
          <cell r="M71">
            <v>1420809.3000000005</v>
          </cell>
          <cell r="N71">
            <v>0.17843130320926384</v>
          </cell>
          <cell r="O71">
            <v>1575726.8519137818</v>
          </cell>
          <cell r="P71">
            <v>0.17764590338348615</v>
          </cell>
          <cell r="Q71">
            <v>-154917.55191378132</v>
          </cell>
          <cell r="R71">
            <v>7.8539982577768841E-4</v>
          </cell>
          <cell r="S71">
            <v>1547143.2300000014</v>
          </cell>
          <cell r="T71">
            <v>0.18293428150559571</v>
          </cell>
          <cell r="U71">
            <v>-126333.93000000087</v>
          </cell>
          <cell r="V71">
            <v>-4.5029782963318665E-3</v>
          </cell>
        </row>
      </sheetData>
      <sheetData sheetId="10" refreshError="1">
        <row r="8">
          <cell r="A8" t="str">
            <v>Sales - External</v>
          </cell>
          <cell r="B8">
            <v>822711.09</v>
          </cell>
          <cell r="D8">
            <v>1000000</v>
          </cell>
          <cell r="F8">
            <v>-177288.91000000003</v>
          </cell>
          <cell r="G8">
            <v>0</v>
          </cell>
          <cell r="H8">
            <v>1039464</v>
          </cell>
          <cell r="J8">
            <v>-216752.91000000003</v>
          </cell>
          <cell r="K8">
            <v>0</v>
          </cell>
          <cell r="L8" t="str">
            <v>External Sales</v>
          </cell>
          <cell r="M8">
            <v>8228886.0499999989</v>
          </cell>
          <cell r="O8">
            <v>9874128</v>
          </cell>
          <cell r="Q8">
            <v>-1645241.9500000011</v>
          </cell>
          <cell r="R8">
            <v>0</v>
          </cell>
          <cell r="S8">
            <v>9264666</v>
          </cell>
          <cell r="U8">
            <v>-1035779.9500000011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13412</v>
          </cell>
          <cell r="D10">
            <v>0</v>
          </cell>
          <cell r="F10">
            <v>13412</v>
          </cell>
          <cell r="G10">
            <v>0</v>
          </cell>
          <cell r="H10">
            <v>0</v>
          </cell>
          <cell r="J10">
            <v>13412</v>
          </cell>
          <cell r="K10">
            <v>0</v>
          </cell>
          <cell r="L10" t="str">
            <v>Steel-Line</v>
          </cell>
          <cell r="M10">
            <v>300478.01</v>
          </cell>
          <cell r="Q10">
            <v>300478.01</v>
          </cell>
          <cell r="R10">
            <v>0</v>
          </cell>
          <cell r="S10">
            <v>0</v>
          </cell>
          <cell r="U10">
            <v>300478.01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10512.61</v>
          </cell>
          <cell r="Q11">
            <v>10512.61</v>
          </cell>
          <cell r="R11">
            <v>0</v>
          </cell>
          <cell r="S11">
            <v>0</v>
          </cell>
          <cell r="U11">
            <v>10512.61</v>
          </cell>
          <cell r="V11">
            <v>0</v>
          </cell>
        </row>
        <row r="12">
          <cell r="A12" t="str">
            <v>Interco Sales - Mirage</v>
          </cell>
          <cell r="B12">
            <v>2994</v>
          </cell>
          <cell r="D12">
            <v>0</v>
          </cell>
          <cell r="F12">
            <v>2994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Mirage</v>
          </cell>
          <cell r="M12">
            <v>355216.68</v>
          </cell>
          <cell r="Q12">
            <v>355216.68</v>
          </cell>
          <cell r="R12">
            <v>0</v>
          </cell>
          <cell r="S12">
            <v>0</v>
          </cell>
          <cell r="U12">
            <v>355216.68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16406</v>
          </cell>
          <cell r="D15">
            <v>0</v>
          </cell>
          <cell r="F15">
            <v>16406</v>
          </cell>
          <cell r="G15">
            <v>0</v>
          </cell>
          <cell r="H15">
            <v>0</v>
          </cell>
          <cell r="J15">
            <v>-16406</v>
          </cell>
          <cell r="K15">
            <v>0</v>
          </cell>
          <cell r="L15" t="str">
            <v>Total Intercompany</v>
          </cell>
          <cell r="M15">
            <v>666207.30000000005</v>
          </cell>
          <cell r="O15">
            <v>0</v>
          </cell>
          <cell r="Q15">
            <v>666207.30000000005</v>
          </cell>
          <cell r="R15">
            <v>0</v>
          </cell>
          <cell r="S15">
            <v>0</v>
          </cell>
          <cell r="U15">
            <v>-666207.30000000005</v>
          </cell>
          <cell r="V15">
            <v>0</v>
          </cell>
        </row>
        <row r="16">
          <cell r="A16" t="str">
            <v>Sales</v>
          </cell>
          <cell r="B16">
            <v>839117.09</v>
          </cell>
          <cell r="D16">
            <v>1000000</v>
          </cell>
          <cell r="F16">
            <v>-160882.91000000003</v>
          </cell>
          <cell r="G16">
            <v>0</v>
          </cell>
          <cell r="H16">
            <v>1039464</v>
          </cell>
          <cell r="J16">
            <v>-233158.91000000003</v>
          </cell>
          <cell r="K16">
            <v>0</v>
          </cell>
          <cell r="L16" t="str">
            <v>Total Sales</v>
          </cell>
          <cell r="M16">
            <v>8895093.3499999996</v>
          </cell>
          <cell r="O16">
            <v>9874128</v>
          </cell>
          <cell r="Q16">
            <v>-979034.65000000107</v>
          </cell>
          <cell r="R16">
            <v>0</v>
          </cell>
          <cell r="S16">
            <v>9264666</v>
          </cell>
          <cell r="U16">
            <v>-1701987.2500000012</v>
          </cell>
          <cell r="V16">
            <v>0</v>
          </cell>
        </row>
        <row r="18">
          <cell r="A18" t="str">
            <v>Cost of Goods Sold</v>
          </cell>
          <cell r="B18">
            <v>351733.12000000005</v>
          </cell>
          <cell r="C18">
            <v>0.41917048787553601</v>
          </cell>
          <cell r="D18">
            <v>412200</v>
          </cell>
          <cell r="E18">
            <v>0.41220000000000001</v>
          </cell>
          <cell r="F18">
            <v>60466.879999999946</v>
          </cell>
          <cell r="G18">
            <v>-6.9704878755360022E-3</v>
          </cell>
          <cell r="H18">
            <v>86884</v>
          </cell>
          <cell r="I18">
            <v>8.3585386314485158E-2</v>
          </cell>
          <cell r="J18">
            <v>-264849.12000000005</v>
          </cell>
          <cell r="K18">
            <v>-0.33558510156105087</v>
          </cell>
          <cell r="L18" t="str">
            <v>Cost of goods sold - Material Only</v>
          </cell>
          <cell r="M18">
            <v>3317004.69</v>
          </cell>
          <cell r="N18">
            <v>0.37290274081272007</v>
          </cell>
          <cell r="O18">
            <v>4080537</v>
          </cell>
          <cell r="P18">
            <v>0.41325542873254223</v>
          </cell>
          <cell r="Q18">
            <v>763532.31</v>
          </cell>
          <cell r="R18">
            <v>4.0352687919822161E-2</v>
          </cell>
          <cell r="S18">
            <v>3243638</v>
          </cell>
          <cell r="T18">
            <v>0.35010846586374511</v>
          </cell>
          <cell r="U18">
            <v>-73366.689999999944</v>
          </cell>
          <cell r="V18">
            <v>-2.2794274948974957E-2</v>
          </cell>
        </row>
        <row r="19">
          <cell r="L19" t="str">
            <v xml:space="preserve"> </v>
          </cell>
        </row>
        <row r="20">
          <cell r="B20">
            <v>487383.96999999991</v>
          </cell>
          <cell r="C20">
            <v>0.58082951212446399</v>
          </cell>
          <cell r="D20">
            <v>587800</v>
          </cell>
          <cell r="E20">
            <v>0.58779999999999999</v>
          </cell>
          <cell r="F20">
            <v>-100416.03000000009</v>
          </cell>
          <cell r="G20">
            <v>6.9704878755360022E-3</v>
          </cell>
          <cell r="H20">
            <v>952580</v>
          </cell>
          <cell r="I20">
            <v>0.9164146136855148</v>
          </cell>
          <cell r="J20">
            <v>-465196.03000000009</v>
          </cell>
          <cell r="K20">
            <v>-0.33558510156105081</v>
          </cell>
          <cell r="L20" t="str">
            <v>Gross profit before manufacturing costs</v>
          </cell>
          <cell r="M20">
            <v>5578088.6600000001</v>
          </cell>
          <cell r="N20">
            <v>0.62709725918727999</v>
          </cell>
          <cell r="O20">
            <v>5793591</v>
          </cell>
          <cell r="P20">
            <v>0.58674457126745772</v>
          </cell>
          <cell r="Q20">
            <v>-215502.33999999985</v>
          </cell>
          <cell r="R20">
            <v>4.0352687919822272E-2</v>
          </cell>
          <cell r="S20">
            <v>6021028</v>
          </cell>
          <cell r="T20">
            <v>0.64989153413625489</v>
          </cell>
          <cell r="U20">
            <v>-442939.33999999985</v>
          </cell>
          <cell r="V20">
            <v>-2.2794274948974902E-2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96112.603188765657</v>
          </cell>
          <cell r="C23">
            <v>0.11454015695087996</v>
          </cell>
          <cell r="D23">
            <v>104487.7251209497</v>
          </cell>
          <cell r="E23">
            <v>0.1044877251209497</v>
          </cell>
          <cell r="F23">
            <v>8375.1219321840472</v>
          </cell>
          <cell r="G23">
            <v>-1.0052431829930264E-2</v>
          </cell>
          <cell r="H23">
            <v>132921.83853299599</v>
          </cell>
          <cell r="I23">
            <v>0.12787536512375222</v>
          </cell>
          <cell r="J23">
            <v>36809.235344230328</v>
          </cell>
          <cell r="K23">
            <v>1.3335208172872259E-2</v>
          </cell>
          <cell r="L23" t="str">
            <v>Wages, Leave, Super, Payroll Tax, Wcomp</v>
          </cell>
          <cell r="M23">
            <v>1253710.9520168714</v>
          </cell>
          <cell r="N23">
            <v>0.14094410285383588</v>
          </cell>
          <cell r="O23">
            <v>1348850.0584784008</v>
          </cell>
          <cell r="P23">
            <v>0.13660447367893153</v>
          </cell>
          <cell r="Q23">
            <v>95139.106461529387</v>
          </cell>
          <cell r="R23">
            <v>-4.3396291749043525E-3</v>
          </cell>
          <cell r="S23">
            <v>1169828.2775648646</v>
          </cell>
          <cell r="T23">
            <v>0.12626772271821399</v>
          </cell>
          <cell r="U23">
            <v>-83882.674452006817</v>
          </cell>
          <cell r="V23">
            <v>-1.4676380135621891E-2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492</v>
          </cell>
          <cell r="I25">
            <v>4.7332086536907485E-4</v>
          </cell>
          <cell r="J25">
            <v>492</v>
          </cell>
          <cell r="K25">
            <v>4.7332086536907485E-4</v>
          </cell>
          <cell r="L25" t="str">
            <v>Freight Inwards</v>
          </cell>
          <cell r="M25">
            <v>2054</v>
          </cell>
          <cell r="N25">
            <v>2.3091382171947639E-4</v>
          </cell>
          <cell r="O25">
            <v>0</v>
          </cell>
          <cell r="P25">
            <v>0</v>
          </cell>
          <cell r="Q25">
            <v>-2054</v>
          </cell>
          <cell r="R25">
            <v>-2.3091382171947639E-4</v>
          </cell>
          <cell r="S25">
            <v>789</v>
          </cell>
          <cell r="T25">
            <v>8.5162271365206261E-5</v>
          </cell>
          <cell r="U25">
            <v>-1265</v>
          </cell>
          <cell r="V25">
            <v>-1.4575155035427014E-4</v>
          </cell>
        </row>
        <row r="26">
          <cell r="A26" t="str">
            <v>Factory Rent</v>
          </cell>
          <cell r="B26">
            <v>22978.97</v>
          </cell>
          <cell r="C26">
            <v>2.7384700268707436E-2</v>
          </cell>
          <cell r="D26">
            <v>23879.800000000003</v>
          </cell>
          <cell r="E26">
            <v>2.3879800000000003E-2</v>
          </cell>
          <cell r="F26">
            <v>900.83000000000175</v>
          </cell>
          <cell r="G26">
            <v>-3.5049002687074331E-3</v>
          </cell>
          <cell r="H26">
            <v>19862.5</v>
          </cell>
          <cell r="I26">
            <v>1.9108405870717986E-2</v>
          </cell>
          <cell r="J26">
            <v>-3116.4700000000012</v>
          </cell>
          <cell r="K26">
            <v>-8.2762943979894504E-3</v>
          </cell>
          <cell r="L26" t="str">
            <v>Factory Rent</v>
          </cell>
          <cell r="M26">
            <v>255686.87199999997</v>
          </cell>
          <cell r="N26">
            <v>2.8744709239054807E-2</v>
          </cell>
          <cell r="O26">
            <v>234143.7</v>
          </cell>
          <cell r="P26">
            <v>2.3712848364939164E-2</v>
          </cell>
          <cell r="Q26">
            <v>-21543.171999999962</v>
          </cell>
          <cell r="R26">
            <v>-5.0318608741156436E-3</v>
          </cell>
          <cell r="S26">
            <v>146304.20000000001</v>
          </cell>
          <cell r="T26">
            <v>1.5791632423662116E-2</v>
          </cell>
          <cell r="U26">
            <v>-109382.67199999996</v>
          </cell>
          <cell r="V26">
            <v>-1.2953076815392692E-2</v>
          </cell>
        </row>
        <row r="27">
          <cell r="A27" t="str">
            <v>Factory Maintenance</v>
          </cell>
          <cell r="B27">
            <v>2460.4499999999998</v>
          </cell>
          <cell r="C27">
            <v>2.9321891179692216E-3</v>
          </cell>
          <cell r="D27">
            <v>2900</v>
          </cell>
          <cell r="E27">
            <v>2.8999999999999998E-3</v>
          </cell>
          <cell r="F27">
            <v>439.55000000000018</v>
          </cell>
          <cell r="G27">
            <v>-3.2189117969221807E-5</v>
          </cell>
          <cell r="H27">
            <v>9293</v>
          </cell>
          <cell r="I27">
            <v>8.9401845566561226E-3</v>
          </cell>
          <cell r="J27">
            <v>6832.55</v>
          </cell>
          <cell r="K27">
            <v>6.0079954386869014E-3</v>
          </cell>
          <cell r="L27" t="str">
            <v>Repairs and Maintenance</v>
          </cell>
          <cell r="M27">
            <v>42156.77</v>
          </cell>
          <cell r="N27">
            <v>4.739328564775545E-3</v>
          </cell>
          <cell r="O27">
            <v>38538</v>
          </cell>
          <cell r="P27">
            <v>3.9029269217494447E-3</v>
          </cell>
          <cell r="Q27">
            <v>-3618.7699999999968</v>
          </cell>
          <cell r="R27">
            <v>-8.3640164302610032E-4</v>
          </cell>
          <cell r="S27">
            <v>42181</v>
          </cell>
          <cell r="T27">
            <v>4.5528894403748608E-3</v>
          </cell>
          <cell r="U27">
            <v>24.230000000003201</v>
          </cell>
          <cell r="V27">
            <v>-1.8643912440068425E-4</v>
          </cell>
        </row>
        <row r="28">
          <cell r="A28" t="str">
            <v>Factory Motor</v>
          </cell>
          <cell r="B28">
            <v>1283.8</v>
          </cell>
          <cell r="C28">
            <v>1.529941429270616E-3</v>
          </cell>
          <cell r="D28">
            <v>1502.7154299006031</v>
          </cell>
          <cell r="E28">
            <v>1.5027154299006031E-3</v>
          </cell>
          <cell r="F28">
            <v>218.91542990060316</v>
          </cell>
          <cell r="G28">
            <v>-2.7225999370012821E-5</v>
          </cell>
          <cell r="H28">
            <v>2013</v>
          </cell>
          <cell r="I28">
            <v>1.936575004040544E-3</v>
          </cell>
          <cell r="J28">
            <v>729.2</v>
          </cell>
          <cell r="K28">
            <v>4.0663357476992804E-4</v>
          </cell>
          <cell r="L28" t="str">
            <v>Motor Vehicle Expenses</v>
          </cell>
          <cell r="M28">
            <v>21017.806</v>
          </cell>
          <cell r="N28">
            <v>2.3628538985484625E-3</v>
          </cell>
          <cell r="O28">
            <v>19678.311248145321</v>
          </cell>
          <cell r="P28">
            <v>1.9929163616417898E-3</v>
          </cell>
          <cell r="Q28">
            <v>-1339.4947518546796</v>
          </cell>
          <cell r="R28">
            <v>-3.6993753690667264E-4</v>
          </cell>
          <cell r="S28">
            <v>17474</v>
          </cell>
          <cell r="T28">
            <v>1.8860906588537569E-3</v>
          </cell>
          <cell r="U28">
            <v>-3543.8060000000005</v>
          </cell>
          <cell r="V28">
            <v>-4.7676323969470555E-4</v>
          </cell>
        </row>
        <row r="29">
          <cell r="A29" t="str">
            <v>Factory Insurance</v>
          </cell>
          <cell r="B29">
            <v>1638.48</v>
          </cell>
          <cell r="C29">
            <v>1.9526237989027253E-3</v>
          </cell>
          <cell r="D29">
            <v>750</v>
          </cell>
          <cell r="E29">
            <v>7.5000000000000002E-4</v>
          </cell>
          <cell r="F29">
            <v>-888.48</v>
          </cell>
          <cell r="G29">
            <v>-1.2026237989027253E-3</v>
          </cell>
          <cell r="H29">
            <v>95.5</v>
          </cell>
          <cell r="I29">
            <v>9.1874273664119206E-5</v>
          </cell>
          <cell r="J29">
            <v>-1542.98</v>
          </cell>
          <cell r="K29">
            <v>-1.8607495252386062E-3</v>
          </cell>
          <cell r="L29" t="str">
            <v>Insurance - General</v>
          </cell>
          <cell r="M29">
            <v>10736.975</v>
          </cell>
          <cell r="N29">
            <v>1.2070671523643989E-3</v>
          </cell>
          <cell r="O29">
            <v>8039</v>
          </cell>
          <cell r="P29">
            <v>8.1414784171321257E-4</v>
          </cell>
          <cell r="Q29">
            <v>-2697.9750000000004</v>
          </cell>
          <cell r="R29">
            <v>-3.9291931065118634E-4</v>
          </cell>
          <cell r="S29">
            <v>8662.5</v>
          </cell>
          <cell r="T29">
            <v>9.3500402496970753E-4</v>
          </cell>
          <cell r="U29">
            <v>-2074.4750000000004</v>
          </cell>
          <cell r="V29">
            <v>-2.7206312739469138E-4</v>
          </cell>
        </row>
        <row r="30">
          <cell r="A30" t="str">
            <v>Factory Warranty</v>
          </cell>
          <cell r="B30">
            <v>0</v>
          </cell>
          <cell r="C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Warranty Expenses - Manufacturing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0</v>
          </cell>
          <cell r="C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Manufacturing Variable Other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Factory Fixed Other</v>
          </cell>
          <cell r="B32">
            <v>767.41000000000008</v>
          </cell>
          <cell r="C32">
            <v>9.1454459591569048E-4</v>
          </cell>
          <cell r="E32">
            <v>0</v>
          </cell>
          <cell r="F32">
            <v>-767.41000000000008</v>
          </cell>
          <cell r="G32">
            <v>-9.1454459591569048E-4</v>
          </cell>
          <cell r="H32">
            <v>489</v>
          </cell>
          <cell r="I32">
            <v>4.7043476253145854E-4</v>
          </cell>
          <cell r="J32">
            <v>-278.41000000000008</v>
          </cell>
          <cell r="K32">
            <v>-4.4410983338423194E-4</v>
          </cell>
          <cell r="L32" t="str">
            <v>Manufacturing Fixed Other</v>
          </cell>
          <cell r="M32">
            <v>10866.55</v>
          </cell>
          <cell r="N32">
            <v>1.2216341720573398E-3</v>
          </cell>
          <cell r="O32">
            <v>45</v>
          </cell>
          <cell r="P32">
            <v>4.5573644579045362E-6</v>
          </cell>
          <cell r="Q32">
            <v>-10821.55</v>
          </cell>
          <cell r="R32">
            <v>-1.2170768075994353E-3</v>
          </cell>
          <cell r="S32">
            <v>10396</v>
          </cell>
          <cell r="T32">
            <v>1.1221127669362285E-3</v>
          </cell>
          <cell r="U32">
            <v>-470.54999999999927</v>
          </cell>
          <cell r="V32">
            <v>-9.9521405121111338E-5</v>
          </cell>
        </row>
        <row r="33">
          <cell r="B33">
            <v>125241.71318876566</v>
          </cell>
          <cell r="C33">
            <v>0.14925415616164564</v>
          </cell>
          <cell r="D33">
            <v>133520.24055085031</v>
          </cell>
          <cell r="E33">
            <v>0.13352024055085032</v>
          </cell>
          <cell r="F33">
            <v>8278.5273620846529</v>
          </cell>
          <cell r="G33">
            <v>-1.5733915610795318E-2</v>
          </cell>
          <cell r="H33">
            <v>165166.83853299599</v>
          </cell>
          <cell r="I33">
            <v>0.15889616045673152</v>
          </cell>
          <cell r="J33">
            <v>39925.12534423032</v>
          </cell>
          <cell r="K33">
            <v>9.642004295085882E-3</v>
          </cell>
          <cell r="L33" t="str">
            <v>Total Manufacturing Costs</v>
          </cell>
          <cell r="M33">
            <v>1596229.9250168717</v>
          </cell>
          <cell r="N33">
            <v>0.17945060970235593</v>
          </cell>
          <cell r="O33">
            <v>1649294.0697265461</v>
          </cell>
          <cell r="P33">
            <v>0.16703187053343305</v>
          </cell>
          <cell r="Q33">
            <v>53064.144709674758</v>
          </cell>
          <cell r="R33">
            <v>-1.2418739168922888E-2</v>
          </cell>
          <cell r="S33">
            <v>1395634.9775648646</v>
          </cell>
          <cell r="T33">
            <v>0.15064061430437584</v>
          </cell>
          <cell r="U33">
            <v>-200594.94745200677</v>
          </cell>
          <cell r="V33">
            <v>-2.8809995397980098E-2</v>
          </cell>
        </row>
        <row r="35">
          <cell r="B35">
            <v>362142.25681123429</v>
          </cell>
          <cell r="C35">
            <v>0.43157535596281837</v>
          </cell>
          <cell r="D35">
            <v>454279.75944914971</v>
          </cell>
          <cell r="E35">
            <v>0.45427975944914972</v>
          </cell>
          <cell r="F35">
            <v>-92137.50263791543</v>
          </cell>
          <cell r="H35">
            <v>787413.16146700399</v>
          </cell>
          <cell r="I35">
            <v>0.75751845322878331</v>
          </cell>
          <cell r="J35">
            <v>-425270.9046557697</v>
          </cell>
          <cell r="K35">
            <v>-0.32594309726596493</v>
          </cell>
          <cell r="L35" t="str">
            <v>Contribution margin</v>
          </cell>
          <cell r="M35">
            <v>3981858.7349831285</v>
          </cell>
          <cell r="N35">
            <v>0.44764664948492405</v>
          </cell>
          <cell r="O35">
            <v>4144296.9302734537</v>
          </cell>
          <cell r="P35">
            <v>0.41971270073402467</v>
          </cell>
          <cell r="Q35">
            <v>-162438.19529032521</v>
          </cell>
          <cell r="S35">
            <v>4625393.0224351352</v>
          </cell>
          <cell r="T35">
            <v>0.49925091983187903</v>
          </cell>
          <cell r="U35">
            <v>-643534.28745200671</v>
          </cell>
          <cell r="V35">
            <v>-5.1604270346954972E-2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81076.999376584718</v>
          </cell>
          <cell r="C38">
            <v>9.6621794911345121E-2</v>
          </cell>
          <cell r="D38">
            <v>88141.93917788101</v>
          </cell>
          <cell r="E38">
            <v>8.8141939177881004E-2</v>
          </cell>
          <cell r="F38">
            <v>7064.939801296292</v>
          </cell>
          <cell r="G38">
            <v>-8.4798557334641173E-3</v>
          </cell>
          <cell r="H38">
            <v>73874.479589577342</v>
          </cell>
          <cell r="I38">
            <v>7.1069781723635775E-2</v>
          </cell>
          <cell r="J38">
            <v>-7202.5197870073753</v>
          </cell>
          <cell r="K38">
            <v>-2.5552013187709346E-2</v>
          </cell>
          <cell r="L38" t="str">
            <v>Salaries, Leave, Super, Payroll Tax, Wcomp</v>
          </cell>
          <cell r="M38">
            <v>755731.96534478315</v>
          </cell>
          <cell r="N38">
            <v>8.4960543482636208E-2</v>
          </cell>
          <cell r="O38">
            <v>813211.38450071798</v>
          </cell>
          <cell r="P38">
            <v>8.23577924552647E-2</v>
          </cell>
          <cell r="Q38">
            <v>57479.419155934826</v>
          </cell>
          <cell r="R38">
            <v>-2.6027510273715082E-3</v>
          </cell>
          <cell r="S38">
            <v>662891.92599748331</v>
          </cell>
          <cell r="T38">
            <v>7.155054763954613E-2</v>
          </cell>
          <cell r="U38">
            <v>-92840.03934729984</v>
          </cell>
          <cell r="V38">
            <v>-1.3409995843090078E-2</v>
          </cell>
        </row>
        <row r="39">
          <cell r="A39" t="str">
            <v>Installation Labour</v>
          </cell>
          <cell r="B39">
            <v>65368</v>
          </cell>
          <cell r="C39">
            <v>7.7900927986105012E-2</v>
          </cell>
          <cell r="D39">
            <v>37000</v>
          </cell>
          <cell r="E39">
            <v>3.6999999999999998E-2</v>
          </cell>
          <cell r="F39">
            <v>-28368</v>
          </cell>
          <cell r="G39">
            <v>-4.0900927986105014E-2</v>
          </cell>
          <cell r="H39">
            <v>84253</v>
          </cell>
          <cell r="I39">
            <v>8.1054274125895651E-2</v>
          </cell>
          <cell r="J39">
            <v>18885</v>
          </cell>
          <cell r="K39">
            <v>3.1533461397906387E-3</v>
          </cell>
          <cell r="L39" t="str">
            <v>Installation Labour</v>
          </cell>
          <cell r="M39">
            <v>665916.65</v>
          </cell>
          <cell r="N39">
            <v>7.4863368353520435E-2</v>
          </cell>
          <cell r="O39">
            <v>238261</v>
          </cell>
          <cell r="P39">
            <v>2.4129826957884282E-2</v>
          </cell>
          <cell r="Q39">
            <v>-427655.65</v>
          </cell>
          <cell r="R39">
            <v>-5.0733541395636156E-2</v>
          </cell>
          <cell r="S39">
            <v>648286</v>
          </cell>
          <cell r="T39">
            <v>6.9974028205657929E-2</v>
          </cell>
          <cell r="U39">
            <v>-17630.650000000023</v>
          </cell>
          <cell r="V39">
            <v>-4.8893401478625059E-3</v>
          </cell>
        </row>
        <row r="40">
          <cell r="A40" t="str">
            <v>Sales Commission</v>
          </cell>
          <cell r="B40">
            <v>2261.37</v>
          </cell>
          <cell r="C40">
            <v>2.6949397491117717E-3</v>
          </cell>
          <cell r="E40">
            <v>0</v>
          </cell>
          <cell r="F40">
            <v>-2261.37</v>
          </cell>
          <cell r="G40">
            <v>-2.6949397491117717E-3</v>
          </cell>
          <cell r="H40">
            <v>9049</v>
          </cell>
          <cell r="I40">
            <v>8.7054481925299965E-3</v>
          </cell>
          <cell r="J40">
            <v>6787.63</v>
          </cell>
          <cell r="K40">
            <v>6.0105084434182252E-3</v>
          </cell>
          <cell r="L40" t="str">
            <v>Sales Commission</v>
          </cell>
          <cell r="M40">
            <v>45621.48</v>
          </cell>
          <cell r="N40">
            <v>5.1288365624628327E-3</v>
          </cell>
          <cell r="O40">
            <v>0</v>
          </cell>
          <cell r="P40">
            <v>0</v>
          </cell>
          <cell r="Q40">
            <v>-45621.48</v>
          </cell>
          <cell r="R40">
            <v>-5.1288365624628327E-3</v>
          </cell>
          <cell r="S40">
            <v>62147.76</v>
          </cell>
          <cell r="T40">
            <v>6.7080410669958313E-3</v>
          </cell>
          <cell r="U40">
            <v>16526.28</v>
          </cell>
          <cell r="V40">
            <v>1.5792045045329986E-3</v>
          </cell>
        </row>
        <row r="41">
          <cell r="A41" t="str">
            <v>Sales Advertising</v>
          </cell>
          <cell r="B41">
            <v>4356.5</v>
          </cell>
          <cell r="C41">
            <v>5.1917665030514395E-3</v>
          </cell>
          <cell r="D41">
            <v>3475</v>
          </cell>
          <cell r="E41">
            <v>3.4749999999999998E-3</v>
          </cell>
          <cell r="F41">
            <v>-881.5</v>
          </cell>
          <cell r="G41">
            <v>-1.7167665030514397E-3</v>
          </cell>
          <cell r="H41">
            <v>490</v>
          </cell>
          <cell r="I41">
            <v>4.7139679681066396E-4</v>
          </cell>
          <cell r="J41">
            <v>-3866.5</v>
          </cell>
          <cell r="K41">
            <v>-4.7203697062407754E-3</v>
          </cell>
          <cell r="L41" t="str">
            <v>Advertising Expenses</v>
          </cell>
          <cell r="M41">
            <v>45859.359999999993</v>
          </cell>
          <cell r="N41">
            <v>5.1555793959149393E-3</v>
          </cell>
          <cell r="O41">
            <v>39846</v>
          </cell>
          <cell r="P41">
            <v>4.0353943153258699E-3</v>
          </cell>
          <cell r="Q41">
            <v>-6013.3599999999933</v>
          </cell>
          <cell r="R41">
            <v>-1.1201850805890694E-3</v>
          </cell>
          <cell r="S41">
            <v>58838</v>
          </cell>
          <cell r="T41">
            <v>6.3507955926311857E-3</v>
          </cell>
          <cell r="U41">
            <v>12978.640000000007</v>
          </cell>
          <cell r="V41">
            <v>1.1952161967162464E-3</v>
          </cell>
        </row>
        <row r="42">
          <cell r="A42" t="str">
            <v>Sales Doubtful Debts</v>
          </cell>
          <cell r="B42">
            <v>20000</v>
          </cell>
          <cell r="C42">
            <v>2.3834575935046204E-2</v>
          </cell>
          <cell r="D42">
            <v>3305</v>
          </cell>
          <cell r="E42">
            <v>3.3050000000000002E-3</v>
          </cell>
          <cell r="F42">
            <v>-16695</v>
          </cell>
          <cell r="G42">
            <v>-2.0529575935046205E-2</v>
          </cell>
          <cell r="H42">
            <v>10000</v>
          </cell>
          <cell r="I42">
            <v>9.620342792054367E-3</v>
          </cell>
          <cell r="J42">
            <v>-10000</v>
          </cell>
          <cell r="K42">
            <v>-1.4214233142991837E-2</v>
          </cell>
          <cell r="L42" t="str">
            <v>Doubtful Debts</v>
          </cell>
          <cell r="M42">
            <v>143000</v>
          </cell>
          <cell r="N42">
            <v>1.607627872730532E-2</v>
          </cell>
          <cell r="O42">
            <v>45358</v>
          </cell>
          <cell r="P42">
            <v>4.5936208240363102E-3</v>
          </cell>
          <cell r="Q42">
            <v>-97642</v>
          </cell>
          <cell r="R42">
            <v>-1.1482657903269008E-2</v>
          </cell>
          <cell r="S42">
            <v>100565</v>
          </cell>
          <cell r="T42">
            <v>1.0854681647454964E-2</v>
          </cell>
          <cell r="U42">
            <v>-42435</v>
          </cell>
          <cell r="V42">
            <v>-5.2215970798503552E-3</v>
          </cell>
        </row>
        <row r="43">
          <cell r="A43" t="str">
            <v>Sales Motor</v>
          </cell>
          <cell r="B43">
            <v>5388.44</v>
          </cell>
          <cell r="C43">
            <v>6.4215591175720184E-3</v>
          </cell>
          <cell r="D43">
            <v>6307.2845700993967</v>
          </cell>
          <cell r="E43">
            <v>6.3072845700993963E-3</v>
          </cell>
          <cell r="F43">
            <v>918.84457009939706</v>
          </cell>
          <cell r="G43">
            <v>-1.1427454747262207E-4</v>
          </cell>
          <cell r="H43">
            <v>5132</v>
          </cell>
          <cell r="I43">
            <v>4.937159920882301E-3</v>
          </cell>
          <cell r="J43">
            <v>-256.4399999999996</v>
          </cell>
          <cell r="K43">
            <v>-1.4843991966897174E-3</v>
          </cell>
          <cell r="L43" t="str">
            <v>Motor Vehicle Expenses</v>
          </cell>
          <cell r="M43">
            <v>77598.890000000014</v>
          </cell>
          <cell r="N43">
            <v>8.7237859060804585E-3</v>
          </cell>
          <cell r="O43">
            <v>74225.688751854672</v>
          </cell>
          <cell r="P43">
            <v>7.5171892395819329E-3</v>
          </cell>
          <cell r="Q43">
            <v>-3373.2012481453421</v>
          </cell>
          <cell r="R43">
            <v>-1.2065966664985255E-3</v>
          </cell>
          <cell r="S43">
            <v>59752</v>
          </cell>
          <cell r="T43">
            <v>6.4494499855688265E-3</v>
          </cell>
          <cell r="U43">
            <v>-17846.890000000014</v>
          </cell>
          <cell r="V43">
            <v>-2.2743359205116319E-3</v>
          </cell>
        </row>
        <row r="44">
          <cell r="A44" t="str">
            <v>Sales Rent</v>
          </cell>
          <cell r="B44">
            <v>9848.1299999999992</v>
          </cell>
          <cell r="C44">
            <v>1.1736300115160329E-2</v>
          </cell>
          <cell r="D44">
            <v>10234.200000000001</v>
          </cell>
          <cell r="E44">
            <v>1.0234200000000001E-2</v>
          </cell>
          <cell r="F44">
            <v>386.07000000000153</v>
          </cell>
          <cell r="G44">
            <v>-1.5021001151603285E-3</v>
          </cell>
          <cell r="H44">
            <v>8512.5</v>
          </cell>
          <cell r="I44">
            <v>8.1893168017362801E-3</v>
          </cell>
          <cell r="J44">
            <v>-1335.6299999999992</v>
          </cell>
          <cell r="K44">
            <v>-3.5469833134240489E-3</v>
          </cell>
          <cell r="L44" t="str">
            <v>Rent</v>
          </cell>
          <cell r="M44">
            <v>109580.08800000002</v>
          </cell>
          <cell r="N44">
            <v>1.2319161102452065E-2</v>
          </cell>
          <cell r="O44">
            <v>100347.30000000002</v>
          </cell>
          <cell r="P44">
            <v>1.0162649299259642E-2</v>
          </cell>
          <cell r="Q44">
            <v>-9232.7880000000005</v>
          </cell>
          <cell r="R44">
            <v>-2.1565118031924221E-3</v>
          </cell>
          <cell r="S44">
            <v>62701.799999999996</v>
          </cell>
          <cell r="T44">
            <v>6.7678424672837634E-3</v>
          </cell>
          <cell r="U44">
            <v>-46878.288000000022</v>
          </cell>
          <cell r="V44">
            <v>-5.5513186351683012E-3</v>
          </cell>
        </row>
        <row r="45">
          <cell r="A45" t="str">
            <v>Sales Telephone</v>
          </cell>
          <cell r="B45">
            <v>3372.6650000000004</v>
          </cell>
          <cell r="C45">
            <v>4.0193020022986307E-3</v>
          </cell>
          <cell r="D45">
            <v>2939.4671366652115</v>
          </cell>
          <cell r="E45">
            <v>2.9394671366652116E-3</v>
          </cell>
          <cell r="F45">
            <v>-433.19786333478896</v>
          </cell>
          <cell r="G45">
            <v>-1.0798348656334191E-3</v>
          </cell>
          <cell r="H45">
            <v>3191.5</v>
          </cell>
          <cell r="I45">
            <v>3.070332402084151E-3</v>
          </cell>
          <cell r="J45">
            <v>-181.16500000000042</v>
          </cell>
          <cell r="K45">
            <v>-9.4896960021447971E-4</v>
          </cell>
          <cell r="L45" t="str">
            <v>Telephone</v>
          </cell>
          <cell r="M45">
            <v>38310.945000000007</v>
          </cell>
          <cell r="N45">
            <v>4.3069750358494001E-3</v>
          </cell>
          <cell r="O45">
            <v>31092.724555383174</v>
          </cell>
          <cell r="P45">
            <v>3.148908395291531E-3</v>
          </cell>
          <cell r="Q45">
            <v>-7218.2204446168325</v>
          </cell>
          <cell r="R45">
            <v>-1.158066640557869E-3</v>
          </cell>
          <cell r="S45">
            <v>23757.5</v>
          </cell>
          <cell r="T45">
            <v>2.5643126260568917E-3</v>
          </cell>
          <cell r="U45">
            <v>-14553.445000000007</v>
          </cell>
          <cell r="V45">
            <v>-1.7426624097925084E-3</v>
          </cell>
        </row>
        <row r="46">
          <cell r="A46" t="str">
            <v>Sales Freight</v>
          </cell>
          <cell r="B46">
            <v>3834.56</v>
          </cell>
          <cell r="C46">
            <v>4.5697555748745386E-3</v>
          </cell>
          <cell r="D46">
            <v>2920</v>
          </cell>
          <cell r="E46">
            <v>2.9199999999999999E-3</v>
          </cell>
          <cell r="F46">
            <v>-914.56</v>
          </cell>
          <cell r="G46">
            <v>-1.6497555748745387E-3</v>
          </cell>
          <cell r="H46">
            <v>864</v>
          </cell>
          <cell r="I46">
            <v>8.3119761723349727E-4</v>
          </cell>
          <cell r="J46">
            <v>-2970.56</v>
          </cell>
          <cell r="K46">
            <v>-3.7385579576410411E-3</v>
          </cell>
          <cell r="L46" t="str">
            <v>Freight - Outwards</v>
          </cell>
          <cell r="M46">
            <v>46660.14</v>
          </cell>
          <cell r="N46">
            <v>5.2456043083572591E-3</v>
          </cell>
          <cell r="O46">
            <v>31652</v>
          </cell>
          <cell r="P46">
            <v>3.2055488849243195E-3</v>
          </cell>
          <cell r="Q46">
            <v>-15008.14</v>
          </cell>
          <cell r="R46">
            <v>-2.0400554234329396E-3</v>
          </cell>
          <cell r="S46">
            <v>11248</v>
          </cell>
          <cell r="T46">
            <v>1.2140750675739417E-3</v>
          </cell>
          <cell r="U46">
            <v>-35412.14</v>
          </cell>
          <cell r="V46">
            <v>-4.0315292407833176E-3</v>
          </cell>
        </row>
        <row r="47">
          <cell r="A47" t="str">
            <v>Sales Insurance</v>
          </cell>
          <cell r="B47">
            <v>1638.48</v>
          </cell>
          <cell r="C47">
            <v>1.9526237989027253E-3</v>
          </cell>
          <cell r="D47">
            <v>750</v>
          </cell>
          <cell r="E47">
            <v>7.5000000000000002E-4</v>
          </cell>
          <cell r="F47">
            <v>-888.48</v>
          </cell>
          <cell r="G47">
            <v>-1.2026237989027253E-3</v>
          </cell>
          <cell r="H47">
            <v>95.5</v>
          </cell>
          <cell r="I47">
            <v>9.1874273664119206E-5</v>
          </cell>
          <cell r="J47">
            <v>-1542.98</v>
          </cell>
          <cell r="K47">
            <v>-1.8607495252386062E-3</v>
          </cell>
          <cell r="L47" t="str">
            <v>Insurance - General</v>
          </cell>
          <cell r="M47">
            <v>10736.975</v>
          </cell>
          <cell r="N47">
            <v>1.2070671523643989E-3</v>
          </cell>
          <cell r="O47">
            <v>8039</v>
          </cell>
          <cell r="P47">
            <v>8.1414784171321257E-4</v>
          </cell>
          <cell r="Q47">
            <v>-2697.9750000000004</v>
          </cell>
          <cell r="R47">
            <v>-3.9291931065118634E-4</v>
          </cell>
          <cell r="S47">
            <v>8662.5</v>
          </cell>
          <cell r="T47">
            <v>9.3500402496970753E-4</v>
          </cell>
          <cell r="U47">
            <v>-2074.4750000000004</v>
          </cell>
          <cell r="V47">
            <v>-2.7206312739469138E-4</v>
          </cell>
        </row>
        <row r="48">
          <cell r="A48" t="str">
            <v>Sales Warranty</v>
          </cell>
          <cell r="B48">
            <v>0</v>
          </cell>
          <cell r="C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Warranty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2070.41</v>
          </cell>
          <cell r="C49">
            <v>2.4673672180839505E-3</v>
          </cell>
          <cell r="D49">
            <v>9081</v>
          </cell>
          <cell r="E49">
            <v>9.0810000000000005E-3</v>
          </cell>
          <cell r="F49">
            <v>7010.59</v>
          </cell>
          <cell r="G49">
            <v>6.6136327819160505E-3</v>
          </cell>
          <cell r="H49">
            <v>745</v>
          </cell>
          <cell r="I49">
            <v>7.1671553800805026E-4</v>
          </cell>
          <cell r="J49">
            <v>-1325.4099999999999</v>
          </cell>
          <cell r="K49">
            <v>-1.7506516800759003E-3</v>
          </cell>
          <cell r="L49" t="str">
            <v>Other Selling Expenses</v>
          </cell>
          <cell r="M49">
            <v>22771.75</v>
          </cell>
          <cell r="N49">
            <v>2.5600349657938105E-3</v>
          </cell>
          <cell r="O49">
            <v>110746</v>
          </cell>
          <cell r="P49">
            <v>1.1215775205668794E-2</v>
          </cell>
          <cell r="Q49">
            <v>87974.25</v>
          </cell>
          <cell r="R49">
            <v>8.655740239874983E-3</v>
          </cell>
          <cell r="S49">
            <v>12128</v>
          </cell>
          <cell r="T49">
            <v>1.3090596034438802E-3</v>
          </cell>
          <cell r="U49">
            <v>-10643.75</v>
          </cell>
          <cell r="V49">
            <v>-1.2509753623499303E-3</v>
          </cell>
        </row>
        <row r="50">
          <cell r="B50">
            <v>199215.55437658474</v>
          </cell>
          <cell r="C50">
            <v>0.23741091291155178</v>
          </cell>
          <cell r="D50">
            <v>164153.89088464563</v>
          </cell>
          <cell r="E50">
            <v>0.16415389088464563</v>
          </cell>
          <cell r="F50">
            <v>-35061.663491939093</v>
          </cell>
          <cell r="G50">
            <v>-7.3257022026906149E-2</v>
          </cell>
          <cell r="H50">
            <v>196206.97958957736</v>
          </cell>
          <cell r="I50">
            <v>0.18875784018453487</v>
          </cell>
          <cell r="J50">
            <v>-3008.5747870073733</v>
          </cell>
          <cell r="K50">
            <v>-4.8653072727016911E-2</v>
          </cell>
          <cell r="L50" t="str">
            <v>Total Selling Expenses</v>
          </cell>
          <cell r="M50">
            <v>1961788.2433447833</v>
          </cell>
          <cell r="N50">
            <v>0.22054723499273712</v>
          </cell>
          <cell r="O50">
            <v>1492779.0978079559</v>
          </cell>
          <cell r="P50">
            <v>0.1511808534189506</v>
          </cell>
          <cell r="Q50">
            <v>-469009.14553682739</v>
          </cell>
          <cell r="R50">
            <v>-6.9366381573786523E-2</v>
          </cell>
          <cell r="S50">
            <v>1710978.4859974834</v>
          </cell>
          <cell r="T50">
            <v>0.18467783792718306</v>
          </cell>
          <cell r="U50">
            <v>-250809.75734729992</v>
          </cell>
          <cell r="V50">
            <v>-3.5869397065554059E-2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30625.657434649631</v>
          </cell>
          <cell r="C53">
            <v>3.6497477884343453E-2</v>
          </cell>
          <cell r="D53">
            <v>33294.335701169315</v>
          </cell>
          <cell r="E53">
            <v>3.3294335701169318E-2</v>
          </cell>
          <cell r="F53">
            <v>2668.6782665196843</v>
          </cell>
          <cell r="G53">
            <v>-3.2031421831741347E-3</v>
          </cell>
          <cell r="H53">
            <v>41162.681877426694</v>
          </cell>
          <cell r="I53">
            <v>3.9599910990112883E-2</v>
          </cell>
          <cell r="J53">
            <v>10537.024442777063</v>
          </cell>
          <cell r="K53">
            <v>3.1024331057694296E-3</v>
          </cell>
          <cell r="L53" t="str">
            <v>Salaries, Leave, Super, Payroll Tax, Wcomp</v>
          </cell>
          <cell r="M53">
            <v>387043.7226383455</v>
          </cell>
          <cell r="N53">
            <v>4.3512047306209049E-2</v>
          </cell>
          <cell r="O53">
            <v>416067.5570208815</v>
          </cell>
          <cell r="P53">
            <v>4.213714436564743E-2</v>
          </cell>
          <cell r="Q53">
            <v>29023.834382536006</v>
          </cell>
          <cell r="R53">
            <v>-1.3749029405616189E-3</v>
          </cell>
          <cell r="S53">
            <v>359905.03643765225</v>
          </cell>
          <cell r="T53">
            <v>3.884706004918604E-2</v>
          </cell>
          <cell r="U53">
            <v>-27138.68620069325</v>
          </cell>
          <cell r="V53">
            <v>-4.6649872570230094E-3</v>
          </cell>
        </row>
        <row r="54">
          <cell r="A54" t="str">
            <v>Admin Telephone</v>
          </cell>
          <cell r="B54">
            <v>1322.385</v>
          </cell>
          <cell r="C54">
            <v>1.5759242848933039E-3</v>
          </cell>
          <cell r="D54">
            <v>1152.5328633347888</v>
          </cell>
          <cell r="E54">
            <v>1.1525328633347888E-3</v>
          </cell>
          <cell r="F54">
            <v>-169.85213666521122</v>
          </cell>
          <cell r="G54">
            <v>-4.2339142155851505E-4</v>
          </cell>
          <cell r="H54">
            <v>1629.5</v>
          </cell>
          <cell r="I54">
            <v>1.567634857965259E-3</v>
          </cell>
          <cell r="J54">
            <v>307.11500000000001</v>
          </cell>
          <cell r="K54">
            <v>-8.2894269280448657E-6</v>
          </cell>
          <cell r="L54" t="str">
            <v>Telephone</v>
          </cell>
          <cell r="M54">
            <v>18492.985000000001</v>
          </cell>
          <cell r="N54">
            <v>2.0790096598592754E-3</v>
          </cell>
          <cell r="O54">
            <v>14923.275444616827</v>
          </cell>
          <cell r="P54">
            <v>1.5113512245959165E-3</v>
          </cell>
          <cell r="Q54">
            <v>-3569.7095553831732</v>
          </cell>
          <cell r="R54">
            <v>-5.6765843526335896E-4</v>
          </cell>
          <cell r="S54">
            <v>24981.5</v>
          </cell>
          <cell r="T54">
            <v>2.69642748049417E-3</v>
          </cell>
          <cell r="U54">
            <v>6488.5149999999994</v>
          </cell>
          <cell r="V54">
            <v>6.1741782063489455E-4</v>
          </cell>
        </row>
        <row r="55">
          <cell r="A55" t="str">
            <v>Admin Other</v>
          </cell>
          <cell r="B55">
            <v>6381.51</v>
          </cell>
          <cell r="C55">
            <v>7.6050292337628356E-3</v>
          </cell>
          <cell r="D55">
            <v>2485</v>
          </cell>
          <cell r="E55">
            <v>2.4849999999999998E-3</v>
          </cell>
          <cell r="F55">
            <v>-3896.51</v>
          </cell>
          <cell r="G55">
            <v>-5.1200292337628354E-3</v>
          </cell>
          <cell r="H55">
            <v>11695</v>
          </cell>
          <cell r="I55">
            <v>1.1250990895307582E-2</v>
          </cell>
          <cell r="J55">
            <v>5313.49</v>
          </cell>
          <cell r="K55">
            <v>3.6459616615447466E-3</v>
          </cell>
          <cell r="L55" t="str">
            <v>Other Admin Expenses</v>
          </cell>
          <cell r="M55">
            <v>89681.709999999992</v>
          </cell>
          <cell r="N55">
            <v>1.0082155011897654E-2</v>
          </cell>
          <cell r="O55">
            <v>27278</v>
          </cell>
          <cell r="P55">
            <v>2.7625730596159987E-3</v>
          </cell>
          <cell r="Q55">
            <v>-62403.709999999992</v>
          </cell>
          <cell r="R55">
            <v>-7.3195819522816549E-3</v>
          </cell>
          <cell r="S55">
            <v>154282</v>
          </cell>
          <cell r="T55">
            <v>1.6652732003506657E-2</v>
          </cell>
          <cell r="U55">
            <v>64600.290000000008</v>
          </cell>
          <cell r="V55">
            <v>6.5705769916090031E-3</v>
          </cell>
        </row>
        <row r="56">
          <cell r="A56" t="str">
            <v>Non Operating Income</v>
          </cell>
          <cell r="B56">
            <v>1052.6099999999999</v>
          </cell>
          <cell r="C56">
            <v>1.2544256487494491E-3</v>
          </cell>
          <cell r="D56">
            <v>-3250</v>
          </cell>
          <cell r="E56">
            <v>-3.2499999999999999E-3</v>
          </cell>
          <cell r="F56">
            <v>-4302.6099999999997</v>
          </cell>
          <cell r="G56">
            <v>-4.5044256487494494E-3</v>
          </cell>
          <cell r="H56">
            <v>410</v>
          </cell>
          <cell r="I56">
            <v>3.9443405447422904E-4</v>
          </cell>
          <cell r="J56">
            <v>-642.6099999999999</v>
          </cell>
          <cell r="K56">
            <v>-8.5999159427522002E-4</v>
          </cell>
          <cell r="L56" t="str">
            <v>Non Operating Income</v>
          </cell>
          <cell r="M56">
            <v>-51619.62</v>
          </cell>
          <cell r="N56">
            <v>-5.8031566357873024E-3</v>
          </cell>
          <cell r="O56">
            <v>-59165</v>
          </cell>
          <cell r="P56">
            <v>-5.9919215144871524E-3</v>
          </cell>
          <cell r="Q56">
            <v>-7545.3799999999974</v>
          </cell>
          <cell r="R56">
            <v>-1.8876487869984998E-4</v>
          </cell>
          <cell r="S56">
            <v>-78580</v>
          </cell>
          <cell r="T56">
            <v>-8.4816873052951935E-3</v>
          </cell>
          <cell r="U56">
            <v>-26960.379999999997</v>
          </cell>
          <cell r="V56">
            <v>-2.6785306695078911E-3</v>
          </cell>
        </row>
        <row r="57">
          <cell r="B57">
            <v>39382.162434649632</v>
          </cell>
          <cell r="C57">
            <v>4.6932857051749037E-2</v>
          </cell>
          <cell r="D57">
            <v>33681.868564504104</v>
          </cell>
          <cell r="E57">
            <v>3.3681868564504107E-2</v>
          </cell>
          <cell r="F57">
            <v>-5700.2938701455269</v>
          </cell>
          <cell r="G57">
            <v>-1.325098848724493E-2</v>
          </cell>
          <cell r="H57">
            <v>54897.181877426694</v>
          </cell>
          <cell r="I57">
            <v>5.2812970797859946E-2</v>
          </cell>
          <cell r="J57">
            <v>15515.019442777062</v>
          </cell>
          <cell r="K57">
            <v>5.8801137461109085E-3</v>
          </cell>
          <cell r="L57" t="str">
            <v>Total Administrative expenses</v>
          </cell>
          <cell r="M57">
            <v>443598.79763834551</v>
          </cell>
          <cell r="N57">
            <v>4.9870055342178678E-2</v>
          </cell>
          <cell r="O57">
            <v>399103.83246549836</v>
          </cell>
          <cell r="P57">
            <v>4.0419147135372195E-2</v>
          </cell>
          <cell r="Q57">
            <v>-44494.965172847158</v>
          </cell>
          <cell r="R57">
            <v>-9.4509082068064826E-3</v>
          </cell>
          <cell r="S57">
            <v>460588.53643765231</v>
          </cell>
          <cell r="T57">
            <v>4.9714532227891683E-2</v>
          </cell>
          <cell r="U57">
            <v>16989.73879930676</v>
          </cell>
          <cell r="V57">
            <v>-1.5552311428699422E-4</v>
          </cell>
        </row>
        <row r="59">
          <cell r="B59">
            <v>123544.53999999992</v>
          </cell>
          <cell r="C59">
            <v>0.14723158599951758</v>
          </cell>
          <cell r="D59">
            <v>256443.99999999997</v>
          </cell>
          <cell r="E59">
            <v>0.25644399999999995</v>
          </cell>
          <cell r="F59">
            <v>-132899.46000000005</v>
          </cell>
          <cell r="G59">
            <v>-0.10921241400048237</v>
          </cell>
          <cell r="H59">
            <v>536308.99999999988</v>
          </cell>
          <cell r="I59">
            <v>0.51594764224638845</v>
          </cell>
          <cell r="J59">
            <v>-412764.45999999996</v>
          </cell>
          <cell r="K59">
            <v>-0.36871605624687087</v>
          </cell>
          <cell r="L59" t="str">
            <v>EBITDA</v>
          </cell>
          <cell r="M59">
            <v>1576471.6939999997</v>
          </cell>
          <cell r="N59">
            <v>0.1772293591500082</v>
          </cell>
          <cell r="O59">
            <v>2252413.9999999995</v>
          </cell>
          <cell r="P59">
            <v>0.22811270017970189</v>
          </cell>
          <cell r="Q59">
            <v>-675942.30599999987</v>
          </cell>
          <cell r="R59">
            <v>-5.0883341029693691E-2</v>
          </cell>
          <cell r="S59">
            <v>2453826</v>
          </cell>
          <cell r="T59">
            <v>0.26485854967680433</v>
          </cell>
          <cell r="U59">
            <v>-877354.30600000033</v>
          </cell>
          <cell r="V59">
            <v>-8.762919052679613E-2</v>
          </cell>
        </row>
        <row r="61">
          <cell r="A61" t="str">
            <v>Depreciation</v>
          </cell>
          <cell r="B61">
            <v>14953.300000000003</v>
          </cell>
          <cell r="C61">
            <v>1.7820278216476325E-2</v>
          </cell>
          <cell r="D61">
            <v>16452</v>
          </cell>
          <cell r="E61">
            <v>1.6452000000000001E-2</v>
          </cell>
          <cell r="F61">
            <v>1498.6999999999971</v>
          </cell>
          <cell r="G61">
            <v>-1.3682782164763235E-3</v>
          </cell>
          <cell r="H61">
            <v>438</v>
          </cell>
          <cell r="I61">
            <v>4.2137101429198126E-4</v>
          </cell>
          <cell r="J61">
            <v>-14515.300000000003</v>
          </cell>
          <cell r="K61">
            <v>-1.7398907202184344E-2</v>
          </cell>
          <cell r="L61" t="str">
            <v>Depreciation</v>
          </cell>
          <cell r="M61">
            <v>150223.85999999999</v>
          </cell>
          <cell r="N61">
            <v>1.6888396117844002E-2</v>
          </cell>
          <cell r="O61">
            <v>153802</v>
          </cell>
          <cell r="P61">
            <v>1.5576261518991854E-2</v>
          </cell>
          <cell r="Q61">
            <v>3578.140000000014</v>
          </cell>
          <cell r="R61">
            <v>-1.3121345988521479E-3</v>
          </cell>
          <cell r="S61">
            <v>132345</v>
          </cell>
          <cell r="T61">
            <v>1.4284918636030699E-2</v>
          </cell>
          <cell r="U61">
            <v>-17878.859999999986</v>
          </cell>
          <cell r="V61">
            <v>-2.6034774818133027E-3</v>
          </cell>
        </row>
        <row r="63">
          <cell r="B63">
            <v>108591.23999999992</v>
          </cell>
          <cell r="C63">
            <v>0.12941130778304125</v>
          </cell>
          <cell r="D63">
            <v>239991.99999999997</v>
          </cell>
          <cell r="E63">
            <v>0.23999199999999998</v>
          </cell>
          <cell r="F63">
            <v>-131400.76000000007</v>
          </cell>
          <cell r="G63">
            <v>-0.11058069221695874</v>
          </cell>
          <cell r="H63">
            <v>535870.99999999988</v>
          </cell>
          <cell r="I63">
            <v>0.51552627123209638</v>
          </cell>
          <cell r="J63">
            <v>-427279.75999999995</v>
          </cell>
          <cell r="K63">
            <v>-0.38611496344905516</v>
          </cell>
          <cell r="L63" t="str">
            <v>EBIT</v>
          </cell>
          <cell r="M63">
            <v>1426247.8339999998</v>
          </cell>
          <cell r="N63">
            <v>0.16034096303216422</v>
          </cell>
          <cell r="O63">
            <v>2098611.9999999995</v>
          </cell>
          <cell r="P63">
            <v>0.21253643866071004</v>
          </cell>
          <cell r="Q63">
            <v>-672364.16599999974</v>
          </cell>
          <cell r="R63">
            <v>-5.2195475628545818E-2</v>
          </cell>
          <cell r="S63">
            <v>2321481</v>
          </cell>
          <cell r="T63">
            <v>0.25057363104077363</v>
          </cell>
          <cell r="U63">
            <v>-895233.1660000002</v>
          </cell>
          <cell r="V63">
            <v>-9.0232668008609407E-2</v>
          </cell>
        </row>
        <row r="65">
          <cell r="A65" t="str">
            <v>Interest</v>
          </cell>
          <cell r="B65">
            <v>0</v>
          </cell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Interest expense</v>
          </cell>
          <cell r="M65">
            <v>706.48</v>
          </cell>
          <cell r="N65">
            <v>7.9423562204661977E-5</v>
          </cell>
          <cell r="O65">
            <v>0</v>
          </cell>
          <cell r="P65">
            <v>0</v>
          </cell>
          <cell r="Q65">
            <v>-706.48</v>
          </cell>
          <cell r="R65">
            <v>-7.9423562204661977E-5</v>
          </cell>
          <cell r="S65">
            <v>931</v>
          </cell>
          <cell r="T65">
            <v>1.0048932147149179E-4</v>
          </cell>
          <cell r="U65">
            <v>224.51999999999998</v>
          </cell>
          <cell r="V65">
            <v>2.1065759266829817E-5</v>
          </cell>
        </row>
        <row r="67">
          <cell r="B67">
            <v>108591.23999999992</v>
          </cell>
          <cell r="C67">
            <v>0.12941130778304125</v>
          </cell>
          <cell r="D67">
            <v>239991.99999999997</v>
          </cell>
          <cell r="E67">
            <v>0.23999199999999998</v>
          </cell>
          <cell r="F67">
            <v>-131400.76000000007</v>
          </cell>
          <cell r="G67">
            <v>-0.11058069221695874</v>
          </cell>
          <cell r="H67">
            <v>535870.99999999988</v>
          </cell>
          <cell r="I67">
            <v>0.51552627123209638</v>
          </cell>
          <cell r="J67">
            <v>-427279.75999999995</v>
          </cell>
          <cell r="K67">
            <v>-0.38611496344905516</v>
          </cell>
          <cell r="L67" t="str">
            <v>Profit Before Tax</v>
          </cell>
          <cell r="M67">
            <v>1425541.3539999998</v>
          </cell>
          <cell r="N67">
            <v>0.16026153946995958</v>
          </cell>
          <cell r="O67">
            <v>2098611.9999999995</v>
          </cell>
          <cell r="P67">
            <v>0.21253643866071004</v>
          </cell>
          <cell r="Q67">
            <v>-673070.64599999972</v>
          </cell>
          <cell r="R67">
            <v>-5.2274899190750457E-2</v>
          </cell>
          <cell r="S67">
            <v>2320550</v>
          </cell>
          <cell r="T67">
            <v>0.25047314171930213</v>
          </cell>
          <cell r="U67">
            <v>-895008.64600000018</v>
          </cell>
          <cell r="V67">
            <v>-9.0211602249342548E-2</v>
          </cell>
        </row>
        <row r="69">
          <cell r="A69" t="str">
            <v>Income Tax</v>
          </cell>
          <cell r="B69">
            <v>32577.371999999974</v>
          </cell>
          <cell r="C69">
            <v>3.8823392334912374E-2</v>
          </cell>
          <cell r="D69">
            <v>71997.599999999991</v>
          </cell>
          <cell r="E69">
            <v>7.1997599999999995E-2</v>
          </cell>
          <cell r="F69">
            <v>39420.228000000017</v>
          </cell>
          <cell r="G69">
            <v>3.3174207665087621E-2</v>
          </cell>
          <cell r="H69">
            <v>160761.29999999996</v>
          </cell>
          <cell r="I69">
            <v>0.15465788136962894</v>
          </cell>
          <cell r="J69">
            <v>128183.92799999999</v>
          </cell>
          <cell r="K69">
            <v>0.11583448903471656</v>
          </cell>
          <cell r="L69" t="str">
            <v>Income tax</v>
          </cell>
          <cell r="M69">
            <v>427662.17191163625</v>
          </cell>
          <cell r="N69">
            <v>4.8078435501931666E-2</v>
          </cell>
          <cell r="O69">
            <v>629583.59999999974</v>
          </cell>
          <cell r="P69">
            <v>6.3760931598213E-2</v>
          </cell>
          <cell r="Q69">
            <v>201921.42808836349</v>
          </cell>
          <cell r="R69">
            <v>1.5682496096281334E-2</v>
          </cell>
          <cell r="S69">
            <v>934205.69999999972</v>
          </cell>
          <cell r="T69">
            <v>0.10083533502448978</v>
          </cell>
          <cell r="U69">
            <v>506543.52808836347</v>
          </cell>
          <cell r="V69">
            <v>5.2756899522558118E-2</v>
          </cell>
        </row>
        <row r="71">
          <cell r="B71">
            <v>76013.867999999944</v>
          </cell>
          <cell r="C71">
            <v>9.0587915448128872E-2</v>
          </cell>
          <cell r="D71">
            <v>167994.39999999997</v>
          </cell>
          <cell r="E71">
            <v>0.16799439999999996</v>
          </cell>
          <cell r="F71">
            <v>-91980.532000000021</v>
          </cell>
          <cell r="G71">
            <v>-7.7406484551871088E-2</v>
          </cell>
          <cell r="H71">
            <v>375109.69999999995</v>
          </cell>
          <cell r="I71">
            <v>0.36086838986246755</v>
          </cell>
          <cell r="J71">
            <v>-299095.83199999999</v>
          </cell>
          <cell r="K71">
            <v>-0.27028047441433867</v>
          </cell>
          <cell r="L71" t="str">
            <v>PAT</v>
          </cell>
          <cell r="M71">
            <v>997879.18208836357</v>
          </cell>
          <cell r="N71">
            <v>0.1121831039680279</v>
          </cell>
          <cell r="O71">
            <v>1469028.4</v>
          </cell>
          <cell r="P71">
            <v>0.14877550706249706</v>
          </cell>
          <cell r="Q71">
            <v>-471149.21791163634</v>
          </cell>
          <cell r="R71">
            <v>-3.6592403094469164E-2</v>
          </cell>
          <cell r="S71">
            <v>1386344.3000000003</v>
          </cell>
          <cell r="T71">
            <v>0.14963780669481233</v>
          </cell>
          <cell r="U71">
            <v>-388465.11791163671</v>
          </cell>
          <cell r="V71">
            <v>-3.7454702726784431E-2</v>
          </cell>
        </row>
      </sheetData>
      <sheetData sheetId="11" refreshError="1">
        <row r="8">
          <cell r="A8" t="str">
            <v>Sales - External</v>
          </cell>
          <cell r="B8">
            <v>1458929.6499999997</v>
          </cell>
          <cell r="D8">
            <v>2681490.7384951455</v>
          </cell>
          <cell r="F8">
            <v>-1222561.0884951458</v>
          </cell>
          <cell r="G8">
            <v>0</v>
          </cell>
          <cell r="H8">
            <v>2846385.5099999984</v>
          </cell>
          <cell r="J8">
            <v>-1387455.8599999987</v>
          </cell>
          <cell r="K8">
            <v>0</v>
          </cell>
          <cell r="L8" t="str">
            <v>External Sales</v>
          </cell>
          <cell r="M8">
            <v>19954790.52</v>
          </cell>
          <cell r="O8">
            <v>24345330.032279912</v>
          </cell>
          <cell r="Q8">
            <v>-4390539.5122799128</v>
          </cell>
          <cell r="R8">
            <v>0</v>
          </cell>
          <cell r="S8">
            <v>26324156.710000005</v>
          </cell>
          <cell r="U8">
            <v>-6369366.1900000051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114097</v>
          </cell>
          <cell r="D10">
            <v>0</v>
          </cell>
          <cell r="F10">
            <v>114097</v>
          </cell>
          <cell r="G10">
            <v>0</v>
          </cell>
          <cell r="H10">
            <v>0</v>
          </cell>
          <cell r="J10">
            <v>114097</v>
          </cell>
          <cell r="K10">
            <v>0</v>
          </cell>
          <cell r="L10" t="str">
            <v>Steel-Line</v>
          </cell>
          <cell r="M10">
            <v>728724.40999999992</v>
          </cell>
          <cell r="O10">
            <v>0</v>
          </cell>
          <cell r="Q10">
            <v>728724.40999999992</v>
          </cell>
          <cell r="R10">
            <v>0</v>
          </cell>
          <cell r="S10">
            <v>0</v>
          </cell>
          <cell r="U10">
            <v>728724.40999999992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42254.79</v>
          </cell>
          <cell r="D12">
            <v>0</v>
          </cell>
          <cell r="F12">
            <v>42254.79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384320.95000000007</v>
          </cell>
          <cell r="O12">
            <v>0</v>
          </cell>
          <cell r="Q12">
            <v>384320.95000000007</v>
          </cell>
          <cell r="R12">
            <v>0</v>
          </cell>
          <cell r="S12">
            <v>0</v>
          </cell>
          <cell r="U12">
            <v>384320.95000000007</v>
          </cell>
          <cell r="V12">
            <v>0</v>
          </cell>
        </row>
        <row r="13">
          <cell r="A13" t="str">
            <v>Interco Sales - PWD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PWD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156351.79</v>
          </cell>
          <cell r="D15">
            <v>0</v>
          </cell>
          <cell r="F15">
            <v>156351.79</v>
          </cell>
          <cell r="G15">
            <v>0</v>
          </cell>
          <cell r="H15">
            <v>0</v>
          </cell>
          <cell r="J15">
            <v>-156351.79</v>
          </cell>
          <cell r="K15">
            <v>0</v>
          </cell>
          <cell r="L15" t="str">
            <v>Total Intercompany</v>
          </cell>
          <cell r="M15">
            <v>1113045.3599999999</v>
          </cell>
          <cell r="O15">
            <v>0</v>
          </cell>
          <cell r="Q15">
            <v>1113045.3599999999</v>
          </cell>
          <cell r="R15">
            <v>0</v>
          </cell>
          <cell r="S15">
            <v>0</v>
          </cell>
          <cell r="U15">
            <v>-1113045.3599999999</v>
          </cell>
          <cell r="V15">
            <v>0</v>
          </cell>
        </row>
        <row r="16">
          <cell r="A16" t="str">
            <v>Sales</v>
          </cell>
          <cell r="B16">
            <v>1615281.4399999997</v>
          </cell>
          <cell r="D16">
            <v>2681490.7384951455</v>
          </cell>
          <cell r="F16">
            <v>-1066209.2984951457</v>
          </cell>
          <cell r="G16">
            <v>0</v>
          </cell>
          <cell r="H16">
            <v>2846385.5099999984</v>
          </cell>
          <cell r="J16">
            <v>-1543807.6499999987</v>
          </cell>
          <cell r="K16">
            <v>0</v>
          </cell>
          <cell r="L16" t="str">
            <v>Total Sales</v>
          </cell>
          <cell r="M16">
            <v>21067835.879999999</v>
          </cell>
          <cell r="O16">
            <v>24345330.032279912</v>
          </cell>
          <cell r="Q16">
            <v>-3277494.152279913</v>
          </cell>
          <cell r="R16">
            <v>0</v>
          </cell>
          <cell r="S16">
            <v>26324156.710000005</v>
          </cell>
          <cell r="U16">
            <v>-7482411.5500000045</v>
          </cell>
          <cell r="V16">
            <v>0</v>
          </cell>
        </row>
        <row r="18">
          <cell r="A18" t="str">
            <v>Cost of Goods Sold</v>
          </cell>
          <cell r="B18">
            <v>621315.33000000031</v>
          </cell>
          <cell r="C18">
            <v>0.38464834338714399</v>
          </cell>
          <cell r="D18">
            <v>959315.75428933639</v>
          </cell>
          <cell r="E18">
            <v>0.35775464017739067</v>
          </cell>
          <cell r="F18">
            <v>338000.42428933608</v>
          </cell>
          <cell r="G18">
            <v>-2.6893703209753317E-2</v>
          </cell>
          <cell r="H18">
            <v>1226265.9000000013</v>
          </cell>
          <cell r="I18">
            <v>0.43081511471016515</v>
          </cell>
          <cell r="J18">
            <v>604950.570000001</v>
          </cell>
          <cell r="K18">
            <v>4.6166771323021161E-2</v>
          </cell>
          <cell r="L18" t="str">
            <v>Cost of goods sold - Material Only</v>
          </cell>
          <cell r="M18">
            <v>8363768.3100000005</v>
          </cell>
          <cell r="N18">
            <v>0.39699228518956931</v>
          </cell>
          <cell r="O18">
            <v>8943463.939526977</v>
          </cell>
          <cell r="P18">
            <v>0.36735850069268633</v>
          </cell>
          <cell r="Q18">
            <v>579695.6295269765</v>
          </cell>
          <cell r="R18">
            <v>-2.9633784496882976E-2</v>
          </cell>
          <cell r="S18">
            <v>10730436.640000001</v>
          </cell>
          <cell r="T18">
            <v>0.4076269852900446</v>
          </cell>
          <cell r="U18">
            <v>2366668.33</v>
          </cell>
          <cell r="V18">
            <v>1.0634700100475292E-2</v>
          </cell>
        </row>
        <row r="19">
          <cell r="L19" t="str">
            <v xml:space="preserve"> </v>
          </cell>
        </row>
        <row r="20">
          <cell r="B20">
            <v>993966.1099999994</v>
          </cell>
          <cell r="C20">
            <v>0.61535165661285596</v>
          </cell>
          <cell r="D20">
            <v>1722174.984205809</v>
          </cell>
          <cell r="E20">
            <v>0.64224535982260922</v>
          </cell>
          <cell r="F20">
            <v>-728208.87420580967</v>
          </cell>
          <cell r="G20">
            <v>2.6893703209753261E-2</v>
          </cell>
          <cell r="H20">
            <v>1620119.6099999971</v>
          </cell>
          <cell r="I20">
            <v>0.5691848852898348</v>
          </cell>
          <cell r="J20">
            <v>-626153.49999999767</v>
          </cell>
          <cell r="K20">
            <v>4.6166771323021161E-2</v>
          </cell>
          <cell r="L20" t="str">
            <v>Gross profit before manufacturing costs</v>
          </cell>
          <cell r="M20">
            <v>12704067.569999998</v>
          </cell>
          <cell r="N20">
            <v>0.60300771481043069</v>
          </cell>
          <cell r="O20">
            <v>15401866.092752935</v>
          </cell>
          <cell r="P20">
            <v>0.63264149930731373</v>
          </cell>
          <cell r="Q20">
            <v>-2697798.5227529369</v>
          </cell>
          <cell r="R20">
            <v>-2.9633784496883031E-2</v>
          </cell>
          <cell r="S20">
            <v>15593720.070000004</v>
          </cell>
          <cell r="T20">
            <v>0.5923730147099554</v>
          </cell>
          <cell r="U20">
            <v>-2889652.5000000056</v>
          </cell>
          <cell r="V20">
            <v>1.0634700100475292E-2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324606.4499999999</v>
          </cell>
          <cell r="C23">
            <v>0.20095968539080097</v>
          </cell>
          <cell r="D23">
            <v>406917.3763512203</v>
          </cell>
          <cell r="E23">
            <v>0.15175043139607583</v>
          </cell>
          <cell r="F23">
            <v>82310.926351220405</v>
          </cell>
          <cell r="G23">
            <v>-4.9209253994725144E-2</v>
          </cell>
          <cell r="H23">
            <v>472547.94999999984</v>
          </cell>
          <cell r="I23">
            <v>0.16601684780217987</v>
          </cell>
          <cell r="J23">
            <v>147941.49999999994</v>
          </cell>
          <cell r="K23">
            <v>-3.4942837588621101E-2</v>
          </cell>
          <cell r="L23" t="str">
            <v>Wages, Leave, Super, Payroll Tax, Wcomp</v>
          </cell>
          <cell r="M23">
            <v>4101281.77</v>
          </cell>
          <cell r="N23">
            <v>0.19467029235278058</v>
          </cell>
          <cell r="O23">
            <v>4291938.0557258101</v>
          </cell>
          <cell r="P23">
            <v>0.1762941003484057</v>
          </cell>
          <cell r="Q23">
            <v>190656.2857258101</v>
          </cell>
          <cell r="R23">
            <v>-1.8376192004374875E-2</v>
          </cell>
          <cell r="S23">
            <v>4203312.2299999995</v>
          </cell>
          <cell r="T23">
            <v>0.1596750952482838</v>
          </cell>
          <cell r="U23">
            <v>102030.4599999995</v>
          </cell>
          <cell r="V23">
            <v>-3.4995197104496778E-2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Freight Inwards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Factory Rent</v>
          </cell>
          <cell r="B26">
            <v>66109.249999999985</v>
          </cell>
          <cell r="C26">
            <v>4.0927387861275741E-2</v>
          </cell>
          <cell r="D26">
            <v>56614.159766666664</v>
          </cell>
          <cell r="E26">
            <v>2.1112942496470666E-2</v>
          </cell>
          <cell r="F26">
            <v>-9495.0902333333215</v>
          </cell>
          <cell r="G26">
            <v>-1.9814445364805075E-2</v>
          </cell>
          <cell r="H26">
            <v>52489.539999999994</v>
          </cell>
          <cell r="I26">
            <v>1.8440769816875587E-2</v>
          </cell>
          <cell r="J26">
            <v>-13619.709999999992</v>
          </cell>
          <cell r="K26">
            <v>-2.2486618044400154E-2</v>
          </cell>
          <cell r="L26" t="str">
            <v>Factory Rent</v>
          </cell>
          <cell r="M26">
            <v>639446.85000000009</v>
          </cell>
          <cell r="N26">
            <v>3.0351805170792896E-2</v>
          </cell>
          <cell r="O26">
            <v>617754.32479999994</v>
          </cell>
          <cell r="P26">
            <v>2.537465394722143E-2</v>
          </cell>
          <cell r="Q26">
            <v>-21692.525200000149</v>
          </cell>
          <cell r="R26">
            <v>-4.977151223571466E-3</v>
          </cell>
          <cell r="S26">
            <v>497074.68000000005</v>
          </cell>
          <cell r="T26">
            <v>1.8882833948909428E-2</v>
          </cell>
          <cell r="U26">
            <v>-142372.17000000004</v>
          </cell>
          <cell r="V26">
            <v>-1.1468971221883468E-2</v>
          </cell>
        </row>
        <row r="27">
          <cell r="A27" t="str">
            <v>Factory Maintenance</v>
          </cell>
          <cell r="B27">
            <v>2520.5699999999956</v>
          </cell>
          <cell r="C27">
            <v>1.5604525239886345E-3</v>
          </cell>
          <cell r="D27">
            <v>0</v>
          </cell>
          <cell r="E27">
            <v>0</v>
          </cell>
          <cell r="F27">
            <v>-2520.5699999999956</v>
          </cell>
          <cell r="G27">
            <v>-1.5604525239886345E-3</v>
          </cell>
          <cell r="H27">
            <v>11051.410000000002</v>
          </cell>
          <cell r="I27">
            <v>3.8826118110754462E-3</v>
          </cell>
          <cell r="J27">
            <v>8530.8400000000056</v>
          </cell>
          <cell r="K27">
            <v>2.3221592870868116E-3</v>
          </cell>
          <cell r="L27" t="str">
            <v>Repairs and Maintenance</v>
          </cell>
          <cell r="M27">
            <v>70488.03</v>
          </cell>
          <cell r="N27">
            <v>3.3457650990586698E-3</v>
          </cell>
          <cell r="O27">
            <v>0</v>
          </cell>
          <cell r="P27">
            <v>0</v>
          </cell>
          <cell r="Q27">
            <v>-70488.03</v>
          </cell>
          <cell r="R27">
            <v>-3.3457650990586698E-3</v>
          </cell>
          <cell r="S27">
            <v>86689.58</v>
          </cell>
          <cell r="T27">
            <v>3.2931569643432647E-3</v>
          </cell>
          <cell r="U27">
            <v>16201.550000000003</v>
          </cell>
          <cell r="V27">
            <v>-5.2608134715405059E-5</v>
          </cell>
        </row>
        <row r="28">
          <cell r="A28" t="str">
            <v>Factory Motor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Motor Vehicle Expenses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Factory Insurance</v>
          </cell>
          <cell r="B29">
            <v>6856.2000000000035</v>
          </cell>
          <cell r="C29">
            <v>4.2445853894043407E-3</v>
          </cell>
          <cell r="D29">
            <v>4510</v>
          </cell>
          <cell r="E29">
            <v>1.6819002710898845E-3</v>
          </cell>
          <cell r="F29">
            <v>-2346.2000000000035</v>
          </cell>
          <cell r="G29">
            <v>-2.5626851183144562E-3</v>
          </cell>
          <cell r="H29">
            <v>4776.5700000000024</v>
          </cell>
          <cell r="I29">
            <v>1.6781177332511102E-3</v>
          </cell>
          <cell r="J29">
            <v>-2079.630000000001</v>
          </cell>
          <cell r="K29">
            <v>-2.5664676561532305E-3</v>
          </cell>
          <cell r="L29" t="str">
            <v>Insurance - General</v>
          </cell>
          <cell r="M29">
            <v>67112.08</v>
          </cell>
          <cell r="N29">
            <v>3.1855232014461662E-3</v>
          </cell>
          <cell r="O29">
            <v>50415.05</v>
          </cell>
          <cell r="P29">
            <v>2.0708304193516281E-3</v>
          </cell>
          <cell r="Q29">
            <v>-16697.03</v>
          </cell>
          <cell r="R29">
            <v>-1.114692782094538E-3</v>
          </cell>
          <cell r="S29">
            <v>53847.56</v>
          </cell>
          <cell r="T29">
            <v>2.04555688500154E-3</v>
          </cell>
          <cell r="U29">
            <v>-13264.520000000004</v>
          </cell>
          <cell r="V29">
            <v>-1.1399663164446262E-3</v>
          </cell>
        </row>
        <row r="30">
          <cell r="A30" t="str">
            <v>Factory Warranty</v>
          </cell>
          <cell r="B30">
            <v>9006.0600000000049</v>
          </cell>
          <cell r="C30">
            <v>5.5755361121465037E-3</v>
          </cell>
          <cell r="D30">
            <v>10213.312014844807</v>
          </cell>
          <cell r="E30">
            <v>3.8088186799319418E-3</v>
          </cell>
          <cell r="F30">
            <v>1207.252014844802</v>
          </cell>
          <cell r="G30">
            <v>-1.766717432214562E-3</v>
          </cell>
          <cell r="H30">
            <v>4474.82</v>
          </cell>
          <cell r="I30">
            <v>1.5721060918413691E-3</v>
          </cell>
          <cell r="J30">
            <v>-4531.2400000000052</v>
          </cell>
          <cell r="K30">
            <v>-4.0034300203051348E-3</v>
          </cell>
          <cell r="L30" t="str">
            <v>Warranty Expenses - Manufacturing</v>
          </cell>
          <cell r="M30">
            <v>121516.26000000001</v>
          </cell>
          <cell r="N30">
            <v>5.7678567790323994E-3</v>
          </cell>
          <cell r="O30">
            <v>94373.101384923473</v>
          </cell>
          <cell r="P30">
            <v>3.8764354913156844E-3</v>
          </cell>
          <cell r="Q30">
            <v>-27143.158615076536</v>
          </cell>
          <cell r="R30">
            <v>-1.8914212877167149E-3</v>
          </cell>
          <cell r="S30">
            <v>86690.880000000005</v>
          </cell>
          <cell r="T30">
            <v>3.2932063486412816E-3</v>
          </cell>
          <cell r="U30">
            <v>-34825.380000000005</v>
          </cell>
          <cell r="V30">
            <v>-2.4746504303911178E-3</v>
          </cell>
        </row>
        <row r="31">
          <cell r="A31" t="str">
            <v>Factory Var Other</v>
          </cell>
          <cell r="B31">
            <v>45527.370000000032</v>
          </cell>
          <cell r="C31">
            <v>2.8185410215572117E-2</v>
          </cell>
          <cell r="D31">
            <v>110302.47553386509</v>
          </cell>
          <cell r="E31">
            <v>4.1134759091417526E-2</v>
          </cell>
          <cell r="F31">
            <v>64775.105533865055</v>
          </cell>
          <cell r="G31">
            <v>1.294934887584541E-2</v>
          </cell>
          <cell r="H31">
            <v>92578.26999999996</v>
          </cell>
          <cell r="I31">
            <v>3.2524852896682999E-2</v>
          </cell>
          <cell r="J31">
            <v>47050.899999999929</v>
          </cell>
          <cell r="K31">
            <v>4.3394426811108819E-3</v>
          </cell>
          <cell r="L31" t="str">
            <v>Manufacturing Variable Other</v>
          </cell>
          <cell r="M31">
            <v>559174.17999999993</v>
          </cell>
          <cell r="N31">
            <v>2.6541605088676055E-2</v>
          </cell>
          <cell r="O31">
            <v>910135.28540571791</v>
          </cell>
          <cell r="P31">
            <v>3.7384388882753E-2</v>
          </cell>
          <cell r="Q31">
            <v>350961.10540571797</v>
          </cell>
          <cell r="R31">
            <v>1.0842783794076945E-2</v>
          </cell>
          <cell r="S31">
            <v>726226.66999999993</v>
          </cell>
          <cell r="T31">
            <v>2.7587841768322303E-2</v>
          </cell>
          <cell r="U31">
            <v>167052.49</v>
          </cell>
          <cell r="V31">
            <v>1.046236679646248E-3</v>
          </cell>
        </row>
        <row r="32">
          <cell r="A32" t="str">
            <v>Factory Fixed Other</v>
          </cell>
          <cell r="B32">
            <v>10768.469999999988</v>
          </cell>
          <cell r="C32">
            <v>6.6666215145764259E-3</v>
          </cell>
          <cell r="D32">
            <v>12503.047881391478</v>
          </cell>
          <cell r="E32">
            <v>4.662722754137945E-3</v>
          </cell>
          <cell r="F32">
            <v>1734.5778813914894</v>
          </cell>
          <cell r="G32">
            <v>-2.0038987604384809E-3</v>
          </cell>
          <cell r="H32">
            <v>12921.479999999994</v>
          </cell>
          <cell r="I32">
            <v>4.5396099560667032E-3</v>
          </cell>
          <cell r="J32">
            <v>2153.0100000000057</v>
          </cell>
          <cell r="K32">
            <v>-2.1270115585097227E-3</v>
          </cell>
          <cell r="L32" t="str">
            <v>Manufacturing Fixed Other</v>
          </cell>
          <cell r="M32">
            <v>153355.95000000001</v>
          </cell>
          <cell r="N32">
            <v>7.2791505911427301E-3</v>
          </cell>
          <cell r="O32">
            <v>126919.06561507403</v>
          </cell>
          <cell r="P32">
            <v>5.2132817853276069E-3</v>
          </cell>
          <cell r="Q32">
            <v>-26436.884384925987</v>
          </cell>
          <cell r="R32">
            <v>-2.0658688058151232E-3</v>
          </cell>
          <cell r="S32">
            <v>153562.16999999998</v>
          </cell>
          <cell r="T32">
            <v>5.8335076671863486E-3</v>
          </cell>
          <cell r="U32">
            <v>206.21999999997206</v>
          </cell>
          <cell r="V32">
            <v>-1.4456429239563815E-3</v>
          </cell>
        </row>
        <row r="33">
          <cell r="B33">
            <v>465394.36999999994</v>
          </cell>
          <cell r="C33">
            <v>0.28811967900776475</v>
          </cell>
          <cell r="D33">
            <v>601060.37154798827</v>
          </cell>
          <cell r="E33">
            <v>0.22415157468912378</v>
          </cell>
          <cell r="F33">
            <v>135666.00154798842</v>
          </cell>
          <cell r="G33">
            <v>-6.3968104318640973E-2</v>
          </cell>
          <cell r="H33">
            <v>650840.0399999998</v>
          </cell>
          <cell r="I33">
            <v>0.22865491610797309</v>
          </cell>
          <cell r="J33">
            <v>185445.6699999999</v>
          </cell>
          <cell r="K33">
            <v>-5.9464762899791662E-2</v>
          </cell>
          <cell r="L33" t="str">
            <v>Total Manufacturing Costs</v>
          </cell>
          <cell r="M33">
            <v>5712375.1200000001</v>
          </cell>
          <cell r="N33">
            <v>0.27114199828292951</v>
          </cell>
          <cell r="O33">
            <v>6091534.8829315249</v>
          </cell>
          <cell r="P33">
            <v>0.25021369087437506</v>
          </cell>
          <cell r="Q33">
            <v>379159.76293152542</v>
          </cell>
          <cell r="R33">
            <v>-2.0928307408554447E-2</v>
          </cell>
          <cell r="S33">
            <v>5807403.7699999986</v>
          </cell>
          <cell r="T33">
            <v>0.22061119883068792</v>
          </cell>
          <cell r="U33">
            <v>95028.649999999412</v>
          </cell>
          <cell r="V33">
            <v>-5.0530799452241593E-2</v>
          </cell>
        </row>
        <row r="35">
          <cell r="B35">
            <v>528571.73999999953</v>
          </cell>
          <cell r="C35">
            <v>0.32723197760509132</v>
          </cell>
          <cell r="D35">
            <v>1121114.6126578208</v>
          </cell>
          <cell r="E35">
            <v>0.41809378513348555</v>
          </cell>
          <cell r="F35">
            <v>-592542.87265782128</v>
          </cell>
          <cell r="H35">
            <v>969279.56999999727</v>
          </cell>
          <cell r="I35">
            <v>0.34052996918186174</v>
          </cell>
          <cell r="J35">
            <v>-440707.82999999775</v>
          </cell>
          <cell r="K35">
            <v>-1.3297991576770418E-2</v>
          </cell>
          <cell r="L35" t="str">
            <v>Contribution margin</v>
          </cell>
          <cell r="M35">
            <v>6991692.4499999983</v>
          </cell>
          <cell r="N35">
            <v>0.33186571652750119</v>
          </cell>
          <cell r="O35">
            <v>9310331.2098214105</v>
          </cell>
          <cell r="P35">
            <v>0.38242780843293867</v>
          </cell>
          <cell r="Q35">
            <v>-2318638.7598214122</v>
          </cell>
          <cell r="S35">
            <v>9786316.3000000045</v>
          </cell>
          <cell r="T35">
            <v>0.37176181587926743</v>
          </cell>
          <cell r="U35">
            <v>-2794623.8500000061</v>
          </cell>
          <cell r="V35">
            <v>-3.9896099351766245E-2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36221.310000000012</v>
          </cell>
          <cell r="C38">
            <v>2.2424147955293797E-2</v>
          </cell>
          <cell r="D38">
            <v>66796.049925159823</v>
          </cell>
          <cell r="E38">
            <v>2.491004312125494E-2</v>
          </cell>
          <cell r="F38">
            <v>30574.739925159811</v>
          </cell>
          <cell r="G38">
            <v>2.4858951659611425E-3</v>
          </cell>
          <cell r="H38">
            <v>76332.998655314426</v>
          </cell>
          <cell r="I38">
            <v>2.6817519407381495E-2</v>
          </cell>
          <cell r="J38">
            <v>40111.688655314414</v>
          </cell>
          <cell r="K38">
            <v>4.3933714520876972E-3</v>
          </cell>
          <cell r="L38" t="str">
            <v>Salaries, Leave, Super, Payroll Tax, Wcomp</v>
          </cell>
          <cell r="M38">
            <v>597351.07999999996</v>
          </cell>
          <cell r="N38">
            <v>2.8353699136562667E-2</v>
          </cell>
          <cell r="O38">
            <v>700237.78526342497</v>
          </cell>
          <cell r="P38">
            <v>2.8762714834219421E-2</v>
          </cell>
          <cell r="Q38">
            <v>102886.70526342501</v>
          </cell>
          <cell r="R38">
            <v>4.0901569765675397E-4</v>
          </cell>
          <cell r="S38">
            <v>806225.1560893592</v>
          </cell>
          <cell r="T38">
            <v>3.0626817982096682E-2</v>
          </cell>
          <cell r="U38">
            <v>208874.07608935924</v>
          </cell>
          <cell r="V38">
            <v>2.2731188455340154E-3</v>
          </cell>
        </row>
        <row r="39">
          <cell r="A39" t="str">
            <v>Installation Labour</v>
          </cell>
          <cell r="B39">
            <v>134763.33999999997</v>
          </cell>
          <cell r="C39">
            <v>8.3430253491923984E-2</v>
          </cell>
          <cell r="D39">
            <v>164446.10230650203</v>
          </cell>
          <cell r="E39">
            <v>6.132637340332165E-2</v>
          </cell>
          <cell r="F39">
            <v>29682.76230650206</v>
          </cell>
          <cell r="G39">
            <v>-2.2103880088602333E-2</v>
          </cell>
          <cell r="H39">
            <v>207762.02837346034</v>
          </cell>
          <cell r="I39">
            <v>7.2991528253479779E-2</v>
          </cell>
          <cell r="J39">
            <v>72998.688373460376</v>
          </cell>
          <cell r="K39">
            <v>-1.0438725238444205E-2</v>
          </cell>
          <cell r="L39" t="str">
            <v>Installation Labour</v>
          </cell>
          <cell r="M39">
            <v>1666533.3499999996</v>
          </cell>
          <cell r="N39">
            <v>7.9103205449880296E-2</v>
          </cell>
          <cell r="O39">
            <v>1740644.4107274243</v>
          </cell>
          <cell r="P39">
            <v>7.1498082318846051E-2</v>
          </cell>
          <cell r="Q39">
            <v>74111.060727424687</v>
          </cell>
          <cell r="R39">
            <v>-7.6051231310342443E-3</v>
          </cell>
          <cell r="S39">
            <v>2045253.7511118595</v>
          </cell>
          <cell r="T39">
            <v>7.769493904945908E-2</v>
          </cell>
          <cell r="U39">
            <v>378720.40111185983</v>
          </cell>
          <cell r="V39">
            <v>-1.4082664004212153E-3</v>
          </cell>
        </row>
        <row r="40">
          <cell r="A40" t="str">
            <v>Sales Commission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Sales Commission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Sales Advertising</v>
          </cell>
          <cell r="B41">
            <v>5856.8999999999978</v>
          </cell>
          <cell r="C41">
            <v>3.6259315899772851E-3</v>
          </cell>
          <cell r="D41">
            <v>13650.000000000002</v>
          </cell>
          <cell r="E41">
            <v>5.0904520399948838E-3</v>
          </cell>
          <cell r="F41">
            <v>7793.100000000004</v>
          </cell>
          <cell r="G41">
            <v>1.4645204500175987E-3</v>
          </cell>
          <cell r="H41">
            <v>23112.614634186899</v>
          </cell>
          <cell r="I41">
            <v>8.1199874553137784E-3</v>
          </cell>
          <cell r="J41">
            <v>17255.714634186901</v>
          </cell>
          <cell r="K41">
            <v>4.4940558653364937E-3</v>
          </cell>
          <cell r="L41" t="str">
            <v>Advertising Expenses</v>
          </cell>
          <cell r="M41">
            <v>124243.00999999998</v>
          </cell>
          <cell r="N41">
            <v>5.8972839311865755E-3</v>
          </cell>
          <cell r="O41">
            <v>153765.63</v>
          </cell>
          <cell r="P41">
            <v>6.3160215859107017E-3</v>
          </cell>
          <cell r="Q41">
            <v>29522.620000000024</v>
          </cell>
          <cell r="R41">
            <v>4.1873765472412623E-4</v>
          </cell>
          <cell r="S41">
            <v>158803.9389671899</v>
          </cell>
          <cell r="T41">
            <v>6.0326315755012795E-3</v>
          </cell>
          <cell r="U41">
            <v>34560.928967189917</v>
          </cell>
          <cell r="V41">
            <v>1.3534764431470409E-4</v>
          </cell>
        </row>
        <row r="42">
          <cell r="A42" t="str">
            <v>Sales Doubtful Debts</v>
          </cell>
          <cell r="B42">
            <v>-9.9999999999909051E-3</v>
          </cell>
          <cell r="C42">
            <v>-6.1908716043879676E-9</v>
          </cell>
          <cell r="D42">
            <v>3958.3333333333335</v>
          </cell>
          <cell r="E42">
            <v>1.4761689371169534E-3</v>
          </cell>
          <cell r="F42">
            <v>3958.3433333333332</v>
          </cell>
          <cell r="G42">
            <v>1.4761751279885578E-3</v>
          </cell>
          <cell r="H42">
            <v>4021.7125524261473</v>
          </cell>
          <cell r="I42">
            <v>1.4129191349158286E-3</v>
          </cell>
          <cell r="J42">
            <v>4021.7225524261476</v>
          </cell>
          <cell r="K42">
            <v>1.412925325787433E-3</v>
          </cell>
          <cell r="L42" t="str">
            <v>Doubtful Debts</v>
          </cell>
          <cell r="M42">
            <v>7240.03</v>
          </cell>
          <cell r="N42">
            <v>3.4365323715441814E-4</v>
          </cell>
          <cell r="O42">
            <v>34335.246666666666</v>
          </cell>
          <cell r="P42">
            <v>1.410342214344227E-3</v>
          </cell>
          <cell r="Q42">
            <v>27095.216666666667</v>
          </cell>
          <cell r="R42">
            <v>1.0666889771898088E-3</v>
          </cell>
          <cell r="S42">
            <v>5751.5579234736415</v>
          </cell>
          <cell r="T42">
            <v>2.1848973119388638E-4</v>
          </cell>
          <cell r="U42">
            <v>-1488.4720765263583</v>
          </cell>
          <cell r="V42">
            <v>-1.2516350596053177E-4</v>
          </cell>
        </row>
        <row r="43">
          <cell r="A43" t="str">
            <v>Sales Motor</v>
          </cell>
          <cell r="B43">
            <v>17777.919999999998</v>
          </cell>
          <cell r="C43">
            <v>1.1006082011318103E-2</v>
          </cell>
          <cell r="D43">
            <v>28640.675542441641</v>
          </cell>
          <cell r="E43">
            <v>1.0680878039696235E-2</v>
          </cell>
          <cell r="F43">
            <v>10862.755542441642</v>
          </cell>
          <cell r="G43">
            <v>-3.2520397162186764E-4</v>
          </cell>
          <cell r="H43">
            <v>41806.912400077759</v>
          </cell>
          <cell r="I43">
            <v>1.4687719654699121E-2</v>
          </cell>
          <cell r="J43">
            <v>24028.992400077761</v>
          </cell>
          <cell r="K43">
            <v>3.6816376433810184E-3</v>
          </cell>
          <cell r="L43" t="str">
            <v>Motor Vehicle Expenses</v>
          </cell>
          <cell r="M43">
            <v>320146.81000000006</v>
          </cell>
          <cell r="N43">
            <v>1.5195998859281036E-2</v>
          </cell>
          <cell r="O43">
            <v>321327.11487751303</v>
          </cell>
          <cell r="P43">
            <v>1.3198716733412922E-2</v>
          </cell>
          <cell r="Q43">
            <v>1180.3048775129719</v>
          </cell>
          <cell r="R43">
            <v>-1.9972821258681141E-3</v>
          </cell>
          <cell r="S43">
            <v>412433.15248853638</v>
          </cell>
          <cell r="T43">
            <v>1.5667478241833347E-2</v>
          </cell>
          <cell r="U43">
            <v>92286.34248853632</v>
          </cell>
          <cell r="V43">
            <v>4.7147938255231135E-4</v>
          </cell>
        </row>
        <row r="44">
          <cell r="A44" t="str">
            <v>Sales Rent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Rent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Sales Telephone</v>
          </cell>
          <cell r="B45">
            <v>4773.1900000000023</v>
          </cell>
          <cell r="C45">
            <v>2.9550206433375495E-3</v>
          </cell>
          <cell r="D45">
            <v>4989.8949932039532</v>
          </cell>
          <cell r="E45">
            <v>1.8608660181329904E-3</v>
          </cell>
          <cell r="F45">
            <v>216.70499320395083</v>
          </cell>
          <cell r="G45">
            <v>-1.0941546252045591E-3</v>
          </cell>
          <cell r="H45">
            <v>3977.5866765915976</v>
          </cell>
          <cell r="I45">
            <v>1.3974167106379064E-3</v>
          </cell>
          <cell r="J45">
            <v>-795.60332340840478</v>
          </cell>
          <cell r="K45">
            <v>-1.5576039326996431E-3</v>
          </cell>
          <cell r="L45" t="str">
            <v>Telephone</v>
          </cell>
          <cell r="M45">
            <v>57628.97</v>
          </cell>
          <cell r="N45">
            <v>2.7354005569555444E-3</v>
          </cell>
          <cell r="O45">
            <v>53309.410808794601</v>
          </cell>
          <cell r="P45">
            <v>2.189718140526774E-3</v>
          </cell>
          <cell r="Q45">
            <v>-4319.5591912054006</v>
          </cell>
          <cell r="R45">
            <v>-5.456824164287704E-4</v>
          </cell>
          <cell r="S45">
            <v>54339.672157841873</v>
          </cell>
          <cell r="T45">
            <v>2.0642512030480107E-3</v>
          </cell>
          <cell r="U45">
            <v>-3289.2978421581283</v>
          </cell>
          <cell r="V45">
            <v>-6.7114935390753371E-4</v>
          </cell>
        </row>
        <row r="46">
          <cell r="A46" t="str">
            <v>Sales Freight</v>
          </cell>
          <cell r="B46">
            <v>43902.070000000007</v>
          </cell>
          <cell r="C46">
            <v>2.7179207853710009E-2</v>
          </cell>
          <cell r="D46">
            <v>40476.55176573764</v>
          </cell>
          <cell r="E46">
            <v>1.5094794542700195E-2</v>
          </cell>
          <cell r="F46">
            <v>-3425.5182342623666</v>
          </cell>
          <cell r="G46">
            <v>-1.2084413311009814E-2</v>
          </cell>
          <cell r="H46">
            <v>48514.810060820979</v>
          </cell>
          <cell r="I46">
            <v>1.7044356743096619E-2</v>
          </cell>
          <cell r="J46">
            <v>4612.7400608209718</v>
          </cell>
          <cell r="K46">
            <v>-1.013485111061339E-2</v>
          </cell>
          <cell r="L46" t="str">
            <v>Freight - Outwards</v>
          </cell>
          <cell r="M46">
            <v>351557.68</v>
          </cell>
          <cell r="N46">
            <v>1.6686938421318288E-2</v>
          </cell>
          <cell r="O46">
            <v>388250.78795313579</v>
          </cell>
          <cell r="P46">
            <v>1.5947649402918221E-2</v>
          </cell>
          <cell r="Q46">
            <v>36693.107953135797</v>
          </cell>
          <cell r="R46">
            <v>-7.3928901840006681E-4</v>
          </cell>
          <cell r="S46">
            <v>460668.03055919881</v>
          </cell>
          <cell r="T46">
            <v>1.7499821006011582E-2</v>
          </cell>
          <cell r="U46">
            <v>109110.35055919882</v>
          </cell>
          <cell r="V46">
            <v>8.1288258469329466E-4</v>
          </cell>
        </row>
        <row r="47">
          <cell r="A47" t="str">
            <v>Sales Insurance</v>
          </cell>
          <cell r="B47">
            <v>99.669999999999845</v>
          </cell>
          <cell r="C47">
            <v>6.1704417280990893E-5</v>
          </cell>
          <cell r="D47">
            <v>739.58333333333337</v>
          </cell>
          <cell r="E47">
            <v>2.7581051193500971E-4</v>
          </cell>
          <cell r="F47">
            <v>639.91333333333353</v>
          </cell>
          <cell r="G47">
            <v>2.1410609465401882E-4</v>
          </cell>
          <cell r="H47">
            <v>637.13989229084632</v>
          </cell>
          <cell r="I47">
            <v>2.2384174246686868E-4</v>
          </cell>
          <cell r="J47">
            <v>537.46989229084647</v>
          </cell>
          <cell r="K47">
            <v>1.6213732518587779E-4</v>
          </cell>
          <cell r="L47" t="str">
            <v>Insurance - General</v>
          </cell>
          <cell r="M47">
            <v>1669.4499999999998</v>
          </cell>
          <cell r="N47">
            <v>7.9241646342272532E-5</v>
          </cell>
          <cell r="O47">
            <v>6788.7566666666662</v>
          </cell>
          <cell r="P47">
            <v>2.7885252151707665E-4</v>
          </cell>
          <cell r="Q47">
            <v>5119.3066666666664</v>
          </cell>
          <cell r="R47">
            <v>1.9961087517480412E-4</v>
          </cell>
          <cell r="S47">
            <v>6595.0196542748272</v>
          </cell>
          <cell r="T47">
            <v>2.5053108925496997E-4</v>
          </cell>
          <cell r="U47">
            <v>4925.5696542748274</v>
          </cell>
          <cell r="V47">
            <v>1.7128944291269744E-4</v>
          </cell>
        </row>
        <row r="48">
          <cell r="A48" t="str">
            <v>Sales Warranty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Warranty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3956.5999999999985</v>
          </cell>
          <cell r="C49">
            <v>2.4494802589943702E-3</v>
          </cell>
          <cell r="D49">
            <v>11408.333333333332</v>
          </cell>
          <cell r="E49">
            <v>4.2544742629749667E-3</v>
          </cell>
          <cell r="F49">
            <v>7451.7333333333336</v>
          </cell>
          <cell r="G49">
            <v>1.8049940039805965E-3</v>
          </cell>
          <cell r="H49">
            <v>9356.2619381578643</v>
          </cell>
          <cell r="I49">
            <v>3.2870677233590435E-3</v>
          </cell>
          <cell r="J49">
            <v>5399.6619381578657</v>
          </cell>
          <cell r="K49">
            <v>8.3758746436467333E-4</v>
          </cell>
          <cell r="L49" t="str">
            <v>Other Selling Expenses</v>
          </cell>
          <cell r="M49">
            <v>82415.74000000002</v>
          </cell>
          <cell r="N49">
            <v>3.9119224427905516E-3</v>
          </cell>
          <cell r="O49">
            <v>121704.88666666663</v>
          </cell>
          <cell r="P49">
            <v>4.9991060505360134E-3</v>
          </cell>
          <cell r="Q49">
            <v>39289.146666666609</v>
          </cell>
          <cell r="R49">
            <v>1.0871836077454618E-3</v>
          </cell>
          <cell r="S49">
            <v>129640.66989521754</v>
          </cell>
          <cell r="T49">
            <v>4.9247795978197362E-3</v>
          </cell>
          <cell r="U49">
            <v>47224.929895217516</v>
          </cell>
          <cell r="V49">
            <v>1.0128571550291846E-3</v>
          </cell>
        </row>
        <row r="50">
          <cell r="B50">
            <v>247350.99</v>
          </cell>
          <cell r="C50">
            <v>0.15313182203096448</v>
          </cell>
          <cell r="D50">
            <v>335105.52453304501</v>
          </cell>
          <cell r="E50">
            <v>0.1249698608771278</v>
          </cell>
          <cell r="F50">
            <v>87754.534533045109</v>
          </cell>
          <cell r="G50">
            <v>-2.8161961153836679E-2</v>
          </cell>
          <cell r="H50">
            <v>415522.06518332689</v>
          </cell>
          <cell r="I50">
            <v>0.14598235682535046</v>
          </cell>
          <cell r="J50">
            <v>168171.0751833269</v>
          </cell>
          <cell r="K50">
            <v>-7.1494652056140195E-3</v>
          </cell>
          <cell r="L50" t="str">
            <v>Total Selling Expenses</v>
          </cell>
          <cell r="M50">
            <v>3208786.12</v>
          </cell>
          <cell r="N50">
            <v>0.15230734368147167</v>
          </cell>
          <cell r="O50">
            <v>3520364.0296302931</v>
          </cell>
          <cell r="P50">
            <v>0.14460120380223143</v>
          </cell>
          <cell r="Q50">
            <v>311577.90963029303</v>
          </cell>
          <cell r="R50">
            <v>-7.7061398792402369E-3</v>
          </cell>
          <cell r="S50">
            <v>4079710.9488469511</v>
          </cell>
          <cell r="T50">
            <v>0.15497973947621854</v>
          </cell>
          <cell r="U50">
            <v>870924.82884695206</v>
          </cell>
          <cell r="V50">
            <v>2.6723957947468735E-3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196055.63000000015</v>
          </cell>
          <cell r="C53">
            <v>0.12137552326484986</v>
          </cell>
          <cell r="D53">
            <v>168166.00798580161</v>
          </cell>
          <cell r="E53">
            <v>6.2713626257078367E-2</v>
          </cell>
          <cell r="F53">
            <v>-27889.62201419854</v>
          </cell>
          <cell r="G53">
            <v>-5.8661897007771496E-2</v>
          </cell>
          <cell r="H53">
            <v>226228.90090336566</v>
          </cell>
          <cell r="I53">
            <v>7.947936079233546E-2</v>
          </cell>
          <cell r="J53">
            <v>30173.270903365512</v>
          </cell>
          <cell r="K53">
            <v>-4.1896162472514403E-2</v>
          </cell>
          <cell r="L53" t="str">
            <v>Salaries, Leave, Super, Payroll Tax, Wcomp</v>
          </cell>
          <cell r="M53">
            <v>2407110.2000000002</v>
          </cell>
          <cell r="N53">
            <v>0.11425521888962049</v>
          </cell>
          <cell r="O53">
            <v>2800700.1168241072</v>
          </cell>
          <cell r="P53">
            <v>0.11504054835611628</v>
          </cell>
          <cell r="Q53">
            <v>393589.91682410706</v>
          </cell>
          <cell r="R53">
            <v>7.8532946649578772E-4</v>
          </cell>
          <cell r="S53">
            <v>3188967.6340194028</v>
          </cell>
          <cell r="T53">
            <v>0.1211422523103268</v>
          </cell>
          <cell r="U53">
            <v>781857.4340194026</v>
          </cell>
          <cell r="V53">
            <v>6.8870334207063039E-3</v>
          </cell>
        </row>
        <row r="54">
          <cell r="A54" t="str">
            <v>Admin Telephone</v>
          </cell>
          <cell r="B54">
            <v>3202.6100000000006</v>
          </cell>
          <cell r="C54">
            <v>1.9826947308946986E-3</v>
          </cell>
          <cell r="D54">
            <v>6807.8861914817353</v>
          </cell>
          <cell r="E54">
            <v>2.5388438206213333E-3</v>
          </cell>
          <cell r="F54">
            <v>3605.2761914817347</v>
          </cell>
          <cell r="G54">
            <v>5.5614908972663468E-4</v>
          </cell>
          <cell r="H54">
            <v>2931.1568690464919</v>
          </cell>
          <cell r="I54">
            <v>1.029782107430168E-3</v>
          </cell>
          <cell r="J54">
            <v>-271.45313095350866</v>
          </cell>
          <cell r="K54">
            <v>-9.5291262346453064E-4</v>
          </cell>
          <cell r="L54" t="str">
            <v>Telephone</v>
          </cell>
          <cell r="M54">
            <v>50297.130000000005</v>
          </cell>
          <cell r="N54">
            <v>2.3873894920430718E-3</v>
          </cell>
          <cell r="O54">
            <v>67170.069421924767</v>
          </cell>
          <cell r="P54">
            <v>2.7590535570009836E-3</v>
          </cell>
          <cell r="Q54">
            <v>16872.939421924762</v>
          </cell>
          <cell r="R54">
            <v>3.7166406495791173E-4</v>
          </cell>
          <cell r="S54">
            <v>73086.88708329793</v>
          </cell>
          <cell r="T54">
            <v>2.7764189329390265E-3</v>
          </cell>
          <cell r="U54">
            <v>22789.757083297925</v>
          </cell>
          <cell r="V54">
            <v>3.8902944089595467E-4</v>
          </cell>
        </row>
        <row r="55">
          <cell r="A55" t="str">
            <v>Admin Other</v>
          </cell>
          <cell r="B55">
            <v>54185.960000000014</v>
          </cell>
          <cell r="C55">
            <v>3.3545832112080745E-2</v>
          </cell>
          <cell r="D55">
            <v>69140.76261673079</v>
          </cell>
          <cell r="E55">
            <v>2.5784449531805073E-2</v>
          </cell>
          <cell r="F55">
            <v>14954.802616730776</v>
          </cell>
          <cell r="G55">
            <v>-7.761382580275672E-3</v>
          </cell>
          <cell r="H55">
            <v>71425.314025650587</v>
          </cell>
          <cell r="I55">
            <v>2.509333812117763E-2</v>
          </cell>
          <cell r="J55">
            <v>17239.354025650573</v>
          </cell>
          <cell r="K55">
            <v>-8.4524939909031149E-3</v>
          </cell>
          <cell r="L55" t="str">
            <v>Other Admin Expenses</v>
          </cell>
          <cell r="M55">
            <v>711652.63000000024</v>
          </cell>
          <cell r="N55">
            <v>3.3779104510472398E-2</v>
          </cell>
          <cell r="O55">
            <v>727628.98467989708</v>
          </cell>
          <cell r="P55">
            <v>2.988782586701929E-2</v>
          </cell>
          <cell r="Q55">
            <v>15976.354679896845</v>
          </cell>
          <cell r="R55">
            <v>-3.8912786434531083E-3</v>
          </cell>
          <cell r="S55">
            <v>665646.39721417194</v>
          </cell>
          <cell r="T55">
            <v>2.5286523118186216E-2</v>
          </cell>
          <cell r="U55">
            <v>-46006.232785828295</v>
          </cell>
          <cell r="V55">
            <v>-8.4925813922861818E-3</v>
          </cell>
        </row>
        <row r="56">
          <cell r="A56" t="str">
            <v>Non Operating Income</v>
          </cell>
          <cell r="B56">
            <v>-1890.2300000000032</v>
          </cell>
          <cell r="C56">
            <v>-1.1702171232772932E-3</v>
          </cell>
          <cell r="D56">
            <v>-8959.1532116635535</v>
          </cell>
          <cell r="E56">
            <v>-3.3411091386768826E-3</v>
          </cell>
          <cell r="F56">
            <v>-7068.9232116635503</v>
          </cell>
          <cell r="G56">
            <v>-2.1708920153995894E-3</v>
          </cell>
          <cell r="H56">
            <v>-15750.426981389961</v>
          </cell>
          <cell r="I56">
            <v>-5.5334834041471668E-3</v>
          </cell>
          <cell r="J56">
            <v>-13860.196981389958</v>
          </cell>
          <cell r="K56">
            <v>-4.3632662808698736E-3</v>
          </cell>
          <cell r="L56" t="str">
            <v>Non Operating Income</v>
          </cell>
          <cell r="M56">
            <v>-67556.509999999631</v>
          </cell>
          <cell r="N56">
            <v>-3.2066183914092479E-3</v>
          </cell>
          <cell r="O56">
            <v>-89687.746903807361</v>
          </cell>
          <cell r="P56">
            <v>-3.6839815597031859E-3</v>
          </cell>
          <cell r="Q56">
            <v>-22131.23690380773</v>
          </cell>
          <cell r="R56">
            <v>-4.7736316829393799E-4</v>
          </cell>
          <cell r="S56">
            <v>-95003.727163825548</v>
          </cell>
          <cell r="T56">
            <v>-3.6089941345674938E-3</v>
          </cell>
          <cell r="U56">
            <v>-27447.217163825917</v>
          </cell>
          <cell r="V56">
            <v>-4.0237574315824583E-4</v>
          </cell>
        </row>
        <row r="57">
          <cell r="B57">
            <v>251553.97000000018</v>
          </cell>
          <cell r="C57">
            <v>0.15573383298454802</v>
          </cell>
          <cell r="D57">
            <v>235155.50358235056</v>
          </cell>
          <cell r="E57">
            <v>8.7695810470827876E-2</v>
          </cell>
          <cell r="F57">
            <v>-16398.466417649579</v>
          </cell>
          <cell r="G57">
            <v>-6.8038022513720139E-2</v>
          </cell>
          <cell r="H57">
            <v>284834.94481667271</v>
          </cell>
          <cell r="I57">
            <v>0.10006899761679607</v>
          </cell>
          <cell r="J57">
            <v>33280.97481667262</v>
          </cell>
          <cell r="K57">
            <v>-5.566483536775195E-2</v>
          </cell>
          <cell r="L57" t="str">
            <v>Total Administrative expenses</v>
          </cell>
          <cell r="M57">
            <v>3101503.4500000007</v>
          </cell>
          <cell r="N57">
            <v>0.1472150945007267</v>
          </cell>
          <cell r="O57">
            <v>3505811.4240221218</v>
          </cell>
          <cell r="P57">
            <v>0.14400344622043337</v>
          </cell>
          <cell r="Q57">
            <v>404307.97402212094</v>
          </cell>
          <cell r="R57">
            <v>-3.2116482802933277E-3</v>
          </cell>
          <cell r="S57">
            <v>3832697.1911530471</v>
          </cell>
          <cell r="T57">
            <v>0.14559620022688455</v>
          </cell>
          <cell r="U57">
            <v>731193.74115304637</v>
          </cell>
          <cell r="V57">
            <v>-1.618894273842153E-3</v>
          </cell>
        </row>
        <row r="59">
          <cell r="B59">
            <v>29666.779999999359</v>
          </cell>
          <cell r="C59">
            <v>1.8366322589578793E-2</v>
          </cell>
          <cell r="D59">
            <v>550853.58454242523</v>
          </cell>
          <cell r="E59">
            <v>0.20542811378552986</v>
          </cell>
          <cell r="F59">
            <v>-521186.8045424259</v>
          </cell>
          <cell r="G59">
            <v>-0.18706179119595107</v>
          </cell>
          <cell r="H59">
            <v>268922.55999999773</v>
          </cell>
          <cell r="I59">
            <v>9.4478614739715236E-2</v>
          </cell>
          <cell r="J59">
            <v>-239255.77999999837</v>
          </cell>
          <cell r="K59">
            <v>-7.6112292150136443E-2</v>
          </cell>
          <cell r="L59" t="str">
            <v>EBITDA</v>
          </cell>
          <cell r="M59">
            <v>681402.87999999756</v>
          </cell>
          <cell r="N59">
            <v>3.234327834530281E-2</v>
          </cell>
          <cell r="O59">
            <v>2284155.7561689955</v>
          </cell>
          <cell r="P59">
            <v>9.3823158410273846E-2</v>
          </cell>
          <cell r="Q59">
            <v>-1602752.876168998</v>
          </cell>
          <cell r="R59">
            <v>-6.1479880064971036E-2</v>
          </cell>
          <cell r="S59">
            <v>1873908.1600000062</v>
          </cell>
          <cell r="T59">
            <v>7.1185876176164342E-2</v>
          </cell>
          <cell r="U59">
            <v>-1192505.2800000086</v>
          </cell>
          <cell r="V59">
            <v>-3.8842597830861532E-2</v>
          </cell>
        </row>
        <row r="61">
          <cell r="A61" t="str">
            <v>Depreciation</v>
          </cell>
          <cell r="B61">
            <v>27268.019999999997</v>
          </cell>
          <cell r="C61">
            <v>1.6881281072603671E-2</v>
          </cell>
          <cell r="D61">
            <v>31720.396488742881</v>
          </cell>
          <cell r="E61">
            <v>1.1829388792349285E-2</v>
          </cell>
          <cell r="F61">
            <v>4452.3764887428842</v>
          </cell>
          <cell r="G61">
            <v>-5.0518922802543862E-3</v>
          </cell>
          <cell r="H61">
            <v>54440.65</v>
          </cell>
          <cell r="I61">
            <v>1.9126239157955815E-2</v>
          </cell>
          <cell r="J61">
            <v>27172.630000000005</v>
          </cell>
          <cell r="K61">
            <v>2.2449580853521438E-3</v>
          </cell>
          <cell r="L61" t="str">
            <v>Depreciation</v>
          </cell>
          <cell r="M61">
            <v>303002.49000000005</v>
          </cell>
          <cell r="N61">
            <v>1.4382231365664126E-2</v>
          </cell>
          <cell r="O61">
            <v>335186.6379867685</v>
          </cell>
          <cell r="P61">
            <v>1.376800550833932E-2</v>
          </cell>
          <cell r="Q61">
            <v>32184.147986768454</v>
          </cell>
          <cell r="R61">
            <v>-6.1422585732480613E-4</v>
          </cell>
          <cell r="S61">
            <v>415954.61000000004</v>
          </cell>
          <cell r="T61">
            <v>1.5801251093524583E-2</v>
          </cell>
          <cell r="U61">
            <v>112952.12</v>
          </cell>
          <cell r="V61">
            <v>1.4190197278604565E-3</v>
          </cell>
        </row>
        <row r="63">
          <cell r="B63">
            <v>2398.7599999993618</v>
          </cell>
          <cell r="C63">
            <v>1.4850415169751236E-3</v>
          </cell>
          <cell r="D63">
            <v>519133.18805368233</v>
          </cell>
          <cell r="E63">
            <v>0.19359872499318057</v>
          </cell>
          <cell r="F63">
            <v>-516734.42805368296</v>
          </cell>
          <cell r="G63">
            <v>-0.19211368347620544</v>
          </cell>
          <cell r="H63">
            <v>214481.90999999773</v>
          </cell>
          <cell r="I63">
            <v>7.5352375581759432E-2</v>
          </cell>
          <cell r="J63">
            <v>-212083.14999999836</v>
          </cell>
          <cell r="K63">
            <v>-7.386733406478431E-2</v>
          </cell>
          <cell r="L63" t="str">
            <v>EBIT</v>
          </cell>
          <cell r="M63">
            <v>378400.38999999751</v>
          </cell>
          <cell r="N63">
            <v>1.7961046979638684E-2</v>
          </cell>
          <cell r="O63">
            <v>1948969.118182227</v>
          </cell>
          <cell r="P63">
            <v>8.0055152901934531E-2</v>
          </cell>
          <cell r="Q63">
            <v>-1570568.7281822294</v>
          </cell>
          <cell r="R63">
            <v>-6.2094105922295847E-2</v>
          </cell>
          <cell r="S63">
            <v>1457953.5500000061</v>
          </cell>
          <cell r="T63">
            <v>5.5384625082639763E-2</v>
          </cell>
          <cell r="U63">
            <v>-1079553.1600000085</v>
          </cell>
          <cell r="V63">
            <v>-3.7423578103001079E-2</v>
          </cell>
        </row>
        <row r="65">
          <cell r="A65" t="str">
            <v>Interest</v>
          </cell>
          <cell r="B65">
            <v>204.55999999999767</v>
          </cell>
          <cell r="C65">
            <v>1.26640469539474E-4</v>
          </cell>
          <cell r="D65">
            <v>-416.66666666666669</v>
          </cell>
          <cell r="E65">
            <v>-1.5538620390704775E-4</v>
          </cell>
          <cell r="F65">
            <v>-621.22666666666441</v>
          </cell>
          <cell r="G65">
            <v>-2.8202667344652175E-4</v>
          </cell>
          <cell r="H65">
            <v>21776.670000000002</v>
          </cell>
          <cell r="I65">
            <v>7.6506397055119968E-3</v>
          </cell>
          <cell r="J65">
            <v>21572.110000000004</v>
          </cell>
          <cell r="K65">
            <v>7.5239992359725227E-3</v>
          </cell>
          <cell r="L65" t="str">
            <v>Interest expense</v>
          </cell>
          <cell r="M65">
            <v>32491.689999999988</v>
          </cell>
          <cell r="N65">
            <v>1.5422414615848046E-3</v>
          </cell>
          <cell r="O65">
            <v>35334.036666666689</v>
          </cell>
          <cell r="P65">
            <v>1.4513681523239427E-3</v>
          </cell>
          <cell r="Q65">
            <v>2842.3466666667009</v>
          </cell>
          <cell r="R65">
            <v>-9.0873309260861923E-5</v>
          </cell>
          <cell r="S65">
            <v>111356.14000000001</v>
          </cell>
          <cell r="T65">
            <v>4.230188310560319E-3</v>
          </cell>
          <cell r="U65">
            <v>78864.450000000026</v>
          </cell>
          <cell r="V65">
            <v>2.6879468489755141E-3</v>
          </cell>
        </row>
        <row r="67">
          <cell r="B67">
            <v>2194.1999999993641</v>
          </cell>
          <cell r="C67">
            <v>1.3584010474356496E-3</v>
          </cell>
          <cell r="D67">
            <v>519549.85472034902</v>
          </cell>
          <cell r="E67">
            <v>0.19375411119708763</v>
          </cell>
          <cell r="F67">
            <v>-517355.65472034964</v>
          </cell>
          <cell r="G67">
            <v>-0.19239571014965198</v>
          </cell>
          <cell r="H67">
            <v>192705.23999999772</v>
          </cell>
          <cell r="I67">
            <v>6.7701735876247421E-2</v>
          </cell>
          <cell r="J67">
            <v>-190511.03999999835</v>
          </cell>
          <cell r="K67">
            <v>-6.6343334828811773E-2</v>
          </cell>
          <cell r="L67" t="str">
            <v>Profit Before Tax</v>
          </cell>
          <cell r="M67">
            <v>345908.69999999751</v>
          </cell>
          <cell r="N67">
            <v>1.6418805518053879E-2</v>
          </cell>
          <cell r="O67">
            <v>1913635.0815155604</v>
          </cell>
          <cell r="P67">
            <v>7.8603784749610592E-2</v>
          </cell>
          <cell r="Q67">
            <v>-1567726.381515563</v>
          </cell>
          <cell r="R67">
            <v>-6.2184979231556713E-2</v>
          </cell>
          <cell r="S67">
            <v>1346597.4100000062</v>
          </cell>
          <cell r="T67">
            <v>5.1154436772079447E-2</v>
          </cell>
          <cell r="U67">
            <v>-1000688.7100000087</v>
          </cell>
          <cell r="V67">
            <v>-3.4735631254025567E-2</v>
          </cell>
        </row>
        <row r="69">
          <cell r="A69" t="str">
            <v>Income Tax</v>
          </cell>
          <cell r="B69">
            <v>700</v>
          </cell>
          <cell r="C69">
            <v>4.333610123075519E-4</v>
          </cell>
          <cell r="D69">
            <v>155864.95641610469</v>
          </cell>
          <cell r="E69">
            <v>5.8126233359126277E-2</v>
          </cell>
          <cell r="F69">
            <v>155164.95641610469</v>
          </cell>
          <cell r="G69">
            <v>5.7692872346818726E-2</v>
          </cell>
          <cell r="H69">
            <v>0</v>
          </cell>
          <cell r="I69">
            <v>0</v>
          </cell>
          <cell r="J69">
            <v>-700</v>
          </cell>
          <cell r="K69">
            <v>-4.333610123075519E-4</v>
          </cell>
          <cell r="L69" t="str">
            <v>Income tax</v>
          </cell>
          <cell r="M69">
            <v>434255.96799999883</v>
          </cell>
          <cell r="N69">
            <v>2.0612272208378284E-2</v>
          </cell>
          <cell r="O69">
            <v>598532.52445466956</v>
          </cell>
          <cell r="P69">
            <v>2.4585106205628121E-2</v>
          </cell>
          <cell r="Q69">
            <v>164276.55645467073</v>
          </cell>
          <cell r="R69">
            <v>3.9728339972498368E-3</v>
          </cell>
          <cell r="S69">
            <v>0</v>
          </cell>
          <cell r="T69">
            <v>0</v>
          </cell>
          <cell r="U69">
            <v>-434255.96799999883</v>
          </cell>
          <cell r="V69">
            <v>-2.0612272208378284E-2</v>
          </cell>
        </row>
        <row r="71">
          <cell r="B71">
            <v>1494.1999999993641</v>
          </cell>
          <cell r="C71">
            <v>9.2504003512809772E-4</v>
          </cell>
          <cell r="D71">
            <v>363684.89830424433</v>
          </cell>
          <cell r="E71">
            <v>0.13562787783796135</v>
          </cell>
          <cell r="F71">
            <v>-362190.69830424496</v>
          </cell>
          <cell r="G71">
            <v>-0.13470283780283324</v>
          </cell>
          <cell r="H71">
            <v>192705.23999999772</v>
          </cell>
          <cell r="I71">
            <v>6.7701735876247421E-2</v>
          </cell>
          <cell r="J71">
            <v>-191211.03999999835</v>
          </cell>
          <cell r="K71">
            <v>-6.6776695841119324E-2</v>
          </cell>
          <cell r="L71" t="str">
            <v>PAT</v>
          </cell>
          <cell r="M71">
            <v>-88347.268000001321</v>
          </cell>
          <cell r="N71">
            <v>-4.1934666903244043E-3</v>
          </cell>
          <cell r="O71">
            <v>1315102.5570608908</v>
          </cell>
          <cell r="P71">
            <v>5.4018678543982464E-2</v>
          </cell>
          <cell r="Q71">
            <v>-1403449.8250608922</v>
          </cell>
          <cell r="R71">
            <v>-5.8212145234306865E-2</v>
          </cell>
          <cell r="S71">
            <v>1346597.4100000062</v>
          </cell>
          <cell r="T71">
            <v>5.1154436772079447E-2</v>
          </cell>
          <cell r="U71">
            <v>-1434944.6780000075</v>
          </cell>
          <cell r="V71">
            <v>-5.5347903462403848E-2</v>
          </cell>
        </row>
      </sheetData>
      <sheetData sheetId="12" refreshError="1">
        <row r="8">
          <cell r="A8" t="str">
            <v>Sales - External</v>
          </cell>
          <cell r="B8">
            <v>1027096.3200000001</v>
          </cell>
          <cell r="D8">
            <v>1345582.0566568421</v>
          </cell>
          <cell r="F8">
            <v>-318485.73665684205</v>
          </cell>
          <cell r="G8">
            <v>0</v>
          </cell>
          <cell r="H8">
            <v>1217962.8225670354</v>
          </cell>
          <cell r="J8">
            <v>-190866.50256703538</v>
          </cell>
          <cell r="K8">
            <v>0</v>
          </cell>
          <cell r="L8" t="str">
            <v>External Sales</v>
          </cell>
          <cell r="M8">
            <v>10812318.720000001</v>
          </cell>
          <cell r="O8">
            <v>12900037.557291631</v>
          </cell>
          <cell r="Q8">
            <v>-2087718.83729163</v>
          </cell>
          <cell r="R8">
            <v>0</v>
          </cell>
          <cell r="S8">
            <v>11954984.903512564</v>
          </cell>
          <cell r="U8">
            <v>-1142666.1835125629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Mirage</v>
          </cell>
          <cell r="B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 t="str">
            <v>Mirage</v>
          </cell>
          <cell r="M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A.C.N.</v>
          </cell>
          <cell r="B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 t="str">
            <v>A.C.N.</v>
          </cell>
          <cell r="M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 t="str">
            <v>Total Intercompany</v>
          </cell>
          <cell r="M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 t="str">
            <v>Sales</v>
          </cell>
          <cell r="B16">
            <v>1027096.3200000001</v>
          </cell>
          <cell r="D16">
            <v>1345582.0566568421</v>
          </cell>
          <cell r="F16">
            <v>-318485.73665684205</v>
          </cell>
          <cell r="G16">
            <v>0</v>
          </cell>
          <cell r="H16">
            <v>1217962.8225670354</v>
          </cell>
          <cell r="J16">
            <v>-190866.50256703538</v>
          </cell>
          <cell r="K16">
            <v>0</v>
          </cell>
          <cell r="L16" t="str">
            <v>Total Sales</v>
          </cell>
          <cell r="M16">
            <v>10812318.720000001</v>
          </cell>
          <cell r="O16">
            <v>12900037.557291631</v>
          </cell>
          <cell r="Q16">
            <v>-2087718.83729163</v>
          </cell>
          <cell r="R16">
            <v>0</v>
          </cell>
          <cell r="S16">
            <v>11954984.903512564</v>
          </cell>
          <cell r="U16">
            <v>-1142666.1835125629</v>
          </cell>
          <cell r="V16">
            <v>0</v>
          </cell>
        </row>
        <row r="18">
          <cell r="A18" t="str">
            <v>Cost of Goods Sold</v>
          </cell>
          <cell r="B18">
            <v>544092.79</v>
          </cell>
          <cell r="C18">
            <v>0.52973881748500473</v>
          </cell>
          <cell r="D18">
            <v>642297.69740239996</v>
          </cell>
          <cell r="E18">
            <v>0.47733818552709961</v>
          </cell>
          <cell r="F18">
            <v>98204.907402399927</v>
          </cell>
          <cell r="G18">
            <v>-5.2400631957905119E-2</v>
          </cell>
          <cell r="H18">
            <v>541881.12000000011</v>
          </cell>
          <cell r="I18">
            <v>0.4449077672649368</v>
          </cell>
          <cell r="J18">
            <v>-2211.6699999999255</v>
          </cell>
          <cell r="K18">
            <v>-8.4831050220067927E-2</v>
          </cell>
          <cell r="L18" t="str">
            <v>Cost of goods sold - Material Only</v>
          </cell>
          <cell r="M18">
            <v>5151840.2800000012</v>
          </cell>
          <cell r="N18">
            <v>0.47647876587936921</v>
          </cell>
          <cell r="O18">
            <v>6012607.1460779207</v>
          </cell>
          <cell r="P18">
            <v>0.46609222022608365</v>
          </cell>
          <cell r="Q18">
            <v>860766.86607791949</v>
          </cell>
          <cell r="R18">
            <v>-1.0386545653285562E-2</v>
          </cell>
          <cell r="S18">
            <v>5774652.1599999992</v>
          </cell>
          <cell r="T18">
            <v>0.48303299473873157</v>
          </cell>
          <cell r="U18">
            <v>622811.87999999803</v>
          </cell>
          <cell r="V18">
            <v>6.5542288593623543E-3</v>
          </cell>
        </row>
        <row r="19">
          <cell r="L19" t="str">
            <v xml:space="preserve"> </v>
          </cell>
        </row>
        <row r="20">
          <cell r="B20">
            <v>483003.53</v>
          </cell>
          <cell r="C20">
            <v>0.47026118251499527</v>
          </cell>
          <cell r="D20">
            <v>703284.35925444216</v>
          </cell>
          <cell r="E20">
            <v>0.52266181447290039</v>
          </cell>
          <cell r="F20">
            <v>-220280.82925444213</v>
          </cell>
          <cell r="G20">
            <v>5.2400631957905119E-2</v>
          </cell>
          <cell r="H20">
            <v>676081.70256703533</v>
          </cell>
          <cell r="I20">
            <v>0.55509223273506325</v>
          </cell>
          <cell r="J20">
            <v>-193078.1725670353</v>
          </cell>
          <cell r="K20">
            <v>-8.4831050220067983E-2</v>
          </cell>
          <cell r="L20" t="str">
            <v>Gross profit before manufacturing costs</v>
          </cell>
          <cell r="M20">
            <v>5660478.4399999995</v>
          </cell>
          <cell r="N20">
            <v>0.52352123412063079</v>
          </cell>
          <cell r="O20">
            <v>6887430.41121371</v>
          </cell>
          <cell r="P20">
            <v>0.53390777977391635</v>
          </cell>
          <cell r="Q20">
            <v>-1226951.9712137105</v>
          </cell>
          <cell r="R20">
            <v>-1.0386545653285562E-2</v>
          </cell>
          <cell r="S20">
            <v>6180332.7435125643</v>
          </cell>
          <cell r="T20">
            <v>0.51696700526126849</v>
          </cell>
          <cell r="U20">
            <v>-519854.30351256486</v>
          </cell>
          <cell r="V20">
            <v>6.5542288593622988E-3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111266.81999999999</v>
          </cell>
          <cell r="C23">
            <v>0.10833143672445442</v>
          </cell>
          <cell r="D23">
            <v>116860</v>
          </cell>
          <cell r="E23">
            <v>8.6847174738896124E-2</v>
          </cell>
          <cell r="F23">
            <v>5593.1800000000076</v>
          </cell>
          <cell r="G23">
            <v>-2.1484261985558292E-2</v>
          </cell>
          <cell r="H23">
            <v>114258.83</v>
          </cell>
          <cell r="I23">
            <v>9.3811426656835672E-2</v>
          </cell>
          <cell r="J23">
            <v>2992.0100000000093</v>
          </cell>
          <cell r="K23">
            <v>-1.4520010067618744E-2</v>
          </cell>
          <cell r="L23" t="str">
            <v>Wages, Leave, Super, Payroll Tax, Wcomp</v>
          </cell>
          <cell r="M23">
            <v>1349905.7100000002</v>
          </cell>
          <cell r="N23">
            <v>0.12484886405568334</v>
          </cell>
          <cell r="O23">
            <v>1381997.95</v>
          </cell>
          <cell r="P23">
            <v>0.10713131212698199</v>
          </cell>
          <cell r="Q23">
            <v>32092.239999999758</v>
          </cell>
          <cell r="R23">
            <v>-1.771755192870135E-2</v>
          </cell>
          <cell r="S23">
            <v>1215784.17</v>
          </cell>
          <cell r="T23">
            <v>0.10169683858344174</v>
          </cell>
          <cell r="U23">
            <v>-134121.54000000027</v>
          </cell>
          <cell r="V23">
            <v>-2.31520254722416E-2</v>
          </cell>
        </row>
        <row r="24">
          <cell r="A24" t="str">
            <v>Factory Packaging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Packaging Material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Freight Inwards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Factory Rent</v>
          </cell>
          <cell r="B26">
            <v>19748.8</v>
          </cell>
          <cell r="C26">
            <v>1.9227797447468217E-2</v>
          </cell>
          <cell r="D26">
            <v>19238</v>
          </cell>
          <cell r="E26">
            <v>1.4297158545497892E-2</v>
          </cell>
          <cell r="F26">
            <v>-510.79999999999927</v>
          </cell>
          <cell r="G26">
            <v>-4.9306389019703242E-3</v>
          </cell>
          <cell r="H26">
            <v>18534.11</v>
          </cell>
          <cell r="I26">
            <v>1.5217303563450848E-2</v>
          </cell>
          <cell r="J26">
            <v>-1214.6899999999987</v>
          </cell>
          <cell r="K26">
            <v>-4.0104938840173684E-3</v>
          </cell>
          <cell r="L26" t="str">
            <v>Factory Rent</v>
          </cell>
          <cell r="M26">
            <v>214805.99999999994</v>
          </cell>
          <cell r="N26">
            <v>1.9866783949187908E-2</v>
          </cell>
          <cell r="O26">
            <v>211554.69</v>
          </cell>
          <cell r="P26">
            <v>1.6399540626175976E-2</v>
          </cell>
          <cell r="Q26">
            <v>-3251.3099999999395</v>
          </cell>
          <cell r="R26">
            <v>-3.4672433230119315E-3</v>
          </cell>
          <cell r="S26">
            <v>159806.15999999997</v>
          </cell>
          <cell r="T26">
            <v>1.3367324282697036E-2</v>
          </cell>
          <cell r="U26">
            <v>-54999.839999999967</v>
          </cell>
          <cell r="V26">
            <v>-6.499459666490872E-3</v>
          </cell>
        </row>
        <row r="27">
          <cell r="A27" t="str">
            <v>Factory Maintenance</v>
          </cell>
          <cell r="B27">
            <v>8809.92</v>
          </cell>
          <cell r="C27">
            <v>8.5775012805030786E-3</v>
          </cell>
          <cell r="D27">
            <v>8537</v>
          </cell>
          <cell r="E27">
            <v>6.3444662908262563E-3</v>
          </cell>
          <cell r="F27">
            <v>-272.92000000000007</v>
          </cell>
          <cell r="G27">
            <v>-2.2330349896768223E-3</v>
          </cell>
          <cell r="H27">
            <v>6378.32</v>
          </cell>
          <cell r="I27">
            <v>5.236875774711049E-3</v>
          </cell>
          <cell r="J27">
            <v>-2431.6000000000004</v>
          </cell>
          <cell r="K27">
            <v>-3.3406255057920296E-3</v>
          </cell>
          <cell r="L27" t="str">
            <v>Repairs and Maintenance</v>
          </cell>
          <cell r="M27">
            <v>79005.489999999991</v>
          </cell>
          <cell r="N27">
            <v>7.3069886345340724E-3</v>
          </cell>
          <cell r="O27">
            <v>79865.59</v>
          </cell>
          <cell r="P27">
            <v>6.1911129828344331E-3</v>
          </cell>
          <cell r="Q27">
            <v>860.10000000000582</v>
          </cell>
          <cell r="R27">
            <v>-1.1158756516996392E-3</v>
          </cell>
          <cell r="S27">
            <v>77257.34</v>
          </cell>
          <cell r="T27">
            <v>6.4623536226549785E-3</v>
          </cell>
          <cell r="U27">
            <v>-1748.1499999999942</v>
          </cell>
          <cell r="V27">
            <v>-8.4463501187909389E-4</v>
          </cell>
        </row>
        <row r="28">
          <cell r="A28" t="str">
            <v>Factory Motor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Motor Vehicle Expenses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Factory Insurance</v>
          </cell>
          <cell r="B29">
            <v>3383.25</v>
          </cell>
          <cell r="C29">
            <v>3.2939948611635564E-3</v>
          </cell>
          <cell r="D29">
            <v>2158</v>
          </cell>
          <cell r="E29">
            <v>1.6037669269770482E-3</v>
          </cell>
          <cell r="F29">
            <v>-1225.25</v>
          </cell>
          <cell r="G29">
            <v>-1.6902279341865082E-3</v>
          </cell>
          <cell r="H29">
            <v>1429.99</v>
          </cell>
          <cell r="I29">
            <v>1.1740834560008049E-3</v>
          </cell>
          <cell r="J29">
            <v>-1953.26</v>
          </cell>
          <cell r="K29">
            <v>-2.1199114051627518E-3</v>
          </cell>
          <cell r="L29" t="str">
            <v>Insurance - General</v>
          </cell>
          <cell r="M29">
            <v>20145.199999999997</v>
          </cell>
          <cell r="N29">
            <v>1.8631711219108417E-3</v>
          </cell>
          <cell r="O29">
            <v>19952.12</v>
          </cell>
          <cell r="P29">
            <v>1.5466714659851701E-3</v>
          </cell>
          <cell r="Q29">
            <v>-193.07999999999811</v>
          </cell>
          <cell r="R29">
            <v>-3.1649965592567167E-4</v>
          </cell>
          <cell r="S29">
            <v>74474.950000000012</v>
          </cell>
          <cell r="T29">
            <v>6.22961472566294E-3</v>
          </cell>
          <cell r="U29">
            <v>54329.750000000015</v>
          </cell>
          <cell r="V29">
            <v>4.366443603752098E-3</v>
          </cell>
        </row>
        <row r="30">
          <cell r="A30" t="str">
            <v>Factory Warranty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Warranty Expenses - Manufacturing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Manufacturing Variable Other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Factory Fixed Other</v>
          </cell>
          <cell r="B32">
            <v>3329.9800000000005</v>
          </cell>
          <cell r="C32">
            <v>3.2421302025500394E-3</v>
          </cell>
          <cell r="D32">
            <v>3047</v>
          </cell>
          <cell r="E32">
            <v>2.2644475563016989E-3</v>
          </cell>
          <cell r="F32">
            <v>-282.98000000000047</v>
          </cell>
          <cell r="G32">
            <v>-9.7768264624834055E-4</v>
          </cell>
          <cell r="H32">
            <v>4459.3500000000004</v>
          </cell>
          <cell r="I32">
            <v>3.6613186522403579E-3</v>
          </cell>
          <cell r="J32">
            <v>1129.3699999999999</v>
          </cell>
          <cell r="K32">
            <v>4.1918844969031843E-4</v>
          </cell>
          <cell r="L32" t="str">
            <v>Manufacturing Fixed Other</v>
          </cell>
          <cell r="M32">
            <v>31945.050000000003</v>
          </cell>
          <cell r="N32">
            <v>2.954505025911778E-3</v>
          </cell>
          <cell r="O32">
            <v>27854.880000000001</v>
          </cell>
          <cell r="P32">
            <v>2.159286736669637E-3</v>
          </cell>
          <cell r="Q32">
            <v>-4090.1700000000019</v>
          </cell>
          <cell r="R32">
            <v>-7.9521828924214097E-4</v>
          </cell>
          <cell r="S32">
            <v>20748.07</v>
          </cell>
          <cell r="T32">
            <v>1.7355162024423711E-3</v>
          </cell>
          <cell r="U32">
            <v>-11196.980000000003</v>
          </cell>
          <cell r="V32">
            <v>-1.2189888234694069E-3</v>
          </cell>
        </row>
        <row r="33">
          <cell r="B33">
            <v>146538.77000000002</v>
          </cell>
          <cell r="C33">
            <v>0.14267286051613934</v>
          </cell>
          <cell r="D33">
            <v>149840</v>
          </cell>
          <cell r="E33">
            <v>0.11135701405849903</v>
          </cell>
          <cell r="F33">
            <v>3301.2300000000077</v>
          </cell>
          <cell r="G33">
            <v>-3.1315846457640309E-2</v>
          </cell>
          <cell r="H33">
            <v>145060.6</v>
          </cell>
          <cell r="I33">
            <v>0.11910100810323873</v>
          </cell>
          <cell r="J33">
            <v>-1478.1699999999901</v>
          </cell>
          <cell r="K33">
            <v>-2.3571852412900607E-2</v>
          </cell>
          <cell r="L33" t="str">
            <v>Total Manufacturing Costs</v>
          </cell>
          <cell r="M33">
            <v>1695807.4500000002</v>
          </cell>
          <cell r="N33">
            <v>0.15684031278722793</v>
          </cell>
          <cell r="O33">
            <v>1721225.23</v>
          </cell>
          <cell r="P33">
            <v>0.13342792393864719</v>
          </cell>
          <cell r="Q33">
            <v>25417.779999999824</v>
          </cell>
          <cell r="R33">
            <v>-2.341238884858074E-2</v>
          </cell>
          <cell r="S33">
            <v>1548070.69</v>
          </cell>
          <cell r="T33">
            <v>0.12949164741689906</v>
          </cell>
          <cell r="U33">
            <v>-147736.76000000021</v>
          </cell>
          <cell r="V33">
            <v>-2.7348665370328873E-2</v>
          </cell>
        </row>
        <row r="35">
          <cell r="B35">
            <v>336464.76</v>
          </cell>
          <cell r="C35">
            <v>0.32758832199885596</v>
          </cell>
          <cell r="D35">
            <v>553444.35925444216</v>
          </cell>
          <cell r="E35">
            <v>0.41130480041440137</v>
          </cell>
          <cell r="F35">
            <v>-216979.59925444215</v>
          </cell>
          <cell r="H35">
            <v>531021.10256703536</v>
          </cell>
          <cell r="I35">
            <v>0.43599122463182449</v>
          </cell>
          <cell r="J35">
            <v>-194556.34256703535</v>
          </cell>
          <cell r="K35">
            <v>-0.10840290263296853</v>
          </cell>
          <cell r="L35" t="str">
            <v>Contribution margin</v>
          </cell>
          <cell r="M35">
            <v>3964670.9899999993</v>
          </cell>
          <cell r="N35">
            <v>0.36668092133340285</v>
          </cell>
          <cell r="O35">
            <v>5166205.1812137105</v>
          </cell>
          <cell r="P35">
            <v>0.40047985583526918</v>
          </cell>
          <cell r="Q35">
            <v>-1201534.1912137112</v>
          </cell>
          <cell r="S35">
            <v>4632262.0535125639</v>
          </cell>
          <cell r="T35">
            <v>0.38747535784436937</v>
          </cell>
          <cell r="U35">
            <v>-667591.06351256464</v>
          </cell>
          <cell r="V35">
            <v>-2.0794436510966519E-2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42126.01</v>
          </cell>
          <cell r="C38">
            <v>4.1014663551710517E-2</v>
          </cell>
          <cell r="D38">
            <v>45750</v>
          </cell>
          <cell r="E38">
            <v>3.4000156121037975E-2</v>
          </cell>
          <cell r="F38">
            <v>3623.989999999998</v>
          </cell>
          <cell r="G38">
            <v>-7.0145074306725425E-3</v>
          </cell>
          <cell r="H38">
            <v>53939.740000000005</v>
          </cell>
          <cell r="I38">
            <v>4.4286852603853774E-2</v>
          </cell>
          <cell r="J38">
            <v>11813.730000000003</v>
          </cell>
          <cell r="K38">
            <v>3.2721890521432567E-3</v>
          </cell>
          <cell r="L38" t="str">
            <v>Salaries, Leave, Super, Payroll Tax, Wcomp</v>
          </cell>
          <cell r="M38">
            <v>580904.34000000008</v>
          </cell>
          <cell r="N38">
            <v>5.3726157639570588E-2</v>
          </cell>
          <cell r="O38">
            <v>589164.62</v>
          </cell>
          <cell r="P38">
            <v>4.5671543000041885E-2</v>
          </cell>
          <cell r="Q38">
            <v>8260.2799999999115</v>
          </cell>
          <cell r="R38">
            <v>-8.0546146395287024E-3</v>
          </cell>
          <cell r="S38">
            <v>443910.68</v>
          </cell>
          <cell r="T38">
            <v>3.7131847809324464E-2</v>
          </cell>
          <cell r="U38">
            <v>-136993.66000000009</v>
          </cell>
          <cell r="V38">
            <v>-1.6594309830246123E-2</v>
          </cell>
        </row>
        <row r="39">
          <cell r="A39" t="str">
            <v>Installation Labour</v>
          </cell>
          <cell r="B39">
            <v>113359.76999999999</v>
          </cell>
          <cell r="C39">
            <v>0.11036917160797537</v>
          </cell>
          <cell r="D39">
            <v>139430.08695072</v>
          </cell>
          <cell r="E39">
            <v>0.10362064971135257</v>
          </cell>
          <cell r="F39">
            <v>26070.316950720007</v>
          </cell>
          <cell r="G39">
            <v>-6.7485218966227972E-3</v>
          </cell>
          <cell r="H39">
            <v>144544.4</v>
          </cell>
          <cell r="I39">
            <v>0.11867718564295046</v>
          </cell>
          <cell r="J39">
            <v>31184.630000000005</v>
          </cell>
          <cell r="K39">
            <v>8.3080140349750947E-3</v>
          </cell>
          <cell r="L39" t="str">
            <v>Installation Labour</v>
          </cell>
          <cell r="M39">
            <v>1144155.6000000001</v>
          </cell>
          <cell r="N39">
            <v>0.10581963310826265</v>
          </cell>
          <cell r="O39">
            <v>1345702.9169573761</v>
          </cell>
          <cell r="P39">
            <v>0.10431775186551527</v>
          </cell>
          <cell r="Q39">
            <v>201547.31695737597</v>
          </cell>
          <cell r="R39">
            <v>-1.5018812427473743E-3</v>
          </cell>
          <cell r="S39">
            <v>1264090.8599999999</v>
          </cell>
          <cell r="T39">
            <v>0.10573755384907178</v>
          </cell>
          <cell r="U39">
            <v>119935.25999999978</v>
          </cell>
          <cell r="V39">
            <v>-8.2079259190862008E-5</v>
          </cell>
        </row>
        <row r="40">
          <cell r="A40" t="str">
            <v>Sales Commission</v>
          </cell>
          <cell r="B40">
            <v>1031.2</v>
          </cell>
          <cell r="C40">
            <v>1.0039954188522456E-3</v>
          </cell>
          <cell r="D40">
            <v>1000</v>
          </cell>
          <cell r="E40">
            <v>7.431728113888082E-4</v>
          </cell>
          <cell r="F40">
            <v>-31.200000000000045</v>
          </cell>
          <cell r="G40">
            <v>-2.6082260746343737E-4</v>
          </cell>
          <cell r="H40">
            <v>6040.35</v>
          </cell>
          <cell r="I40">
            <v>4.9593878303026331E-3</v>
          </cell>
          <cell r="J40">
            <v>5009.1500000000005</v>
          </cell>
          <cell r="K40">
            <v>3.9553924114503879E-3</v>
          </cell>
          <cell r="L40" t="str">
            <v>Sales Commission</v>
          </cell>
          <cell r="M40">
            <v>12221.19</v>
          </cell>
          <cell r="N40">
            <v>1.1303024186101684E-3</v>
          </cell>
          <cell r="O40">
            <v>12310.47</v>
          </cell>
          <cell r="P40">
            <v>9.5429722164193365E-4</v>
          </cell>
          <cell r="Q40">
            <v>89.279999999998836</v>
          </cell>
          <cell r="R40">
            <v>-1.7600519696823471E-4</v>
          </cell>
          <cell r="S40">
            <v>49117.130000000005</v>
          </cell>
          <cell r="T40">
            <v>4.1085062337108107E-3</v>
          </cell>
          <cell r="U40">
            <v>36895.94</v>
          </cell>
          <cell r="V40">
            <v>2.9782038151006424E-3</v>
          </cell>
        </row>
        <row r="41">
          <cell r="A41" t="str">
            <v>Sales Advertising</v>
          </cell>
          <cell r="B41">
            <v>22238.91</v>
          </cell>
          <cell r="C41">
            <v>2.1652214662788393E-2</v>
          </cell>
          <cell r="D41">
            <v>16110</v>
          </cell>
          <cell r="E41">
            <v>1.1972513991473701E-2</v>
          </cell>
          <cell r="F41">
            <v>-6128.91</v>
          </cell>
          <cell r="G41">
            <v>-9.6797006713146925E-3</v>
          </cell>
          <cell r="H41">
            <v>22891.1</v>
          </cell>
          <cell r="I41">
            <v>1.8794580241582124E-2</v>
          </cell>
          <cell r="J41">
            <v>652.18999999999869</v>
          </cell>
          <cell r="K41">
            <v>-2.857634421206269E-3</v>
          </cell>
          <cell r="L41" t="str">
            <v>Advertising Expenses</v>
          </cell>
          <cell r="M41">
            <v>248436.06</v>
          </cell>
          <cell r="N41">
            <v>2.2977130663051706E-2</v>
          </cell>
          <cell r="O41">
            <v>214116.55</v>
          </cell>
          <cell r="P41">
            <v>1.659813384643772E-2</v>
          </cell>
          <cell r="Q41">
            <v>-34319.510000000009</v>
          </cell>
          <cell r="R41">
            <v>-6.3789968166139861E-3</v>
          </cell>
          <cell r="S41">
            <v>203912.37000000002</v>
          </cell>
          <cell r="T41">
            <v>1.7056681513674461E-2</v>
          </cell>
          <cell r="U41">
            <v>-44523.689999999973</v>
          </cell>
          <cell r="V41">
            <v>-5.9204491493772445E-3</v>
          </cell>
        </row>
        <row r="42">
          <cell r="A42" t="str">
            <v>Sales Doubtful Debts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str">
            <v>Doubtful Debts</v>
          </cell>
          <cell r="M42">
            <v>15383.11</v>
          </cell>
          <cell r="N42">
            <v>1.4227392290559484E-3</v>
          </cell>
          <cell r="O42">
            <v>-1909</v>
          </cell>
          <cell r="P42">
            <v>-1.4798406528056617E-4</v>
          </cell>
          <cell r="Q42">
            <v>-17292.11</v>
          </cell>
          <cell r="R42">
            <v>-1.5707232943365146E-3</v>
          </cell>
          <cell r="S42">
            <v>1348.58</v>
          </cell>
          <cell r="T42">
            <v>1.1280482667976986E-4</v>
          </cell>
          <cell r="U42">
            <v>-14034.53</v>
          </cell>
          <cell r="V42">
            <v>-1.3099344023761786E-3</v>
          </cell>
        </row>
        <row r="43">
          <cell r="A43" t="str">
            <v>Sales Motor</v>
          </cell>
          <cell r="B43">
            <v>4131.8500000000004</v>
          </cell>
          <cell r="C43">
            <v>4.0228456859820122E-3</v>
          </cell>
          <cell r="D43">
            <v>6351</v>
          </cell>
          <cell r="E43">
            <v>4.7198905251303212E-3</v>
          </cell>
          <cell r="F43">
            <v>2219.1499999999996</v>
          </cell>
          <cell r="G43">
            <v>6.9704483914830896E-4</v>
          </cell>
          <cell r="H43">
            <v>5133.8200000000006</v>
          </cell>
          <cell r="I43">
            <v>4.215087607665825E-3</v>
          </cell>
          <cell r="J43">
            <v>1001.9700000000003</v>
          </cell>
          <cell r="K43">
            <v>1.9224192168381272E-4</v>
          </cell>
          <cell r="L43" t="str">
            <v>Motor Vehicle Expenses</v>
          </cell>
          <cell r="M43">
            <v>68222.05</v>
          </cell>
          <cell r="N43">
            <v>6.3096595435914041E-3</v>
          </cell>
          <cell r="O43">
            <v>75881.959999999992</v>
          </cell>
          <cell r="P43">
            <v>5.8823053547707223E-3</v>
          </cell>
          <cell r="Q43">
            <v>7659.9099999999889</v>
          </cell>
          <cell r="R43">
            <v>-4.2735418882068176E-4</v>
          </cell>
          <cell r="S43">
            <v>62472.630000000005</v>
          </cell>
          <cell r="T43">
            <v>5.2256552813918283E-3</v>
          </cell>
          <cell r="U43">
            <v>-5749.4199999999983</v>
          </cell>
          <cell r="V43">
            <v>-1.0840042621995758E-3</v>
          </cell>
        </row>
        <row r="44">
          <cell r="A44" t="str">
            <v>Sales Rent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Rent</v>
          </cell>
          <cell r="M44">
            <v>178</v>
          </cell>
          <cell r="N44">
            <v>1.6462703755739823E-5</v>
          </cell>
          <cell r="O44">
            <v>178</v>
          </cell>
          <cell r="P44">
            <v>1.3798409439466097E-5</v>
          </cell>
          <cell r="Q44">
            <v>0</v>
          </cell>
          <cell r="R44">
            <v>-2.6642943162737265E-6</v>
          </cell>
          <cell r="S44">
            <v>0</v>
          </cell>
          <cell r="T44">
            <v>0</v>
          </cell>
          <cell r="U44">
            <v>-178</v>
          </cell>
          <cell r="V44">
            <v>-1.6462703755739823E-5</v>
          </cell>
        </row>
        <row r="45">
          <cell r="A45" t="str">
            <v>Sales Telephone</v>
          </cell>
          <cell r="B45">
            <v>3803.9400000000005</v>
          </cell>
          <cell r="C45">
            <v>3.7035864367618416E-3</v>
          </cell>
          <cell r="D45">
            <v>6281</v>
          </cell>
          <cell r="E45">
            <v>4.6678684283331046E-3</v>
          </cell>
          <cell r="F45">
            <v>2477.0599999999995</v>
          </cell>
          <cell r="G45">
            <v>9.6428199157126302E-4</v>
          </cell>
          <cell r="H45">
            <v>7437.58</v>
          </cell>
          <cell r="I45">
            <v>6.10657391358154E-3</v>
          </cell>
          <cell r="J45">
            <v>3633.6399999999994</v>
          </cell>
          <cell r="K45">
            <v>2.4029874768196984E-3</v>
          </cell>
          <cell r="L45" t="str">
            <v>Telephone</v>
          </cell>
          <cell r="M45">
            <v>70052.649999999994</v>
          </cell>
          <cell r="N45">
            <v>6.4789664283962205E-3</v>
          </cell>
          <cell r="O45">
            <v>76439.350000000006</v>
          </cell>
          <cell r="P45">
            <v>5.9255137561047911E-3</v>
          </cell>
          <cell r="Q45">
            <v>6386.7000000000116</v>
          </cell>
          <cell r="R45">
            <v>-5.5345267229142941E-4</v>
          </cell>
          <cell r="S45">
            <v>77749.2</v>
          </cell>
          <cell r="T45">
            <v>6.5034962927603577E-3</v>
          </cell>
          <cell r="U45">
            <v>7696.5500000000029</v>
          </cell>
          <cell r="V45">
            <v>2.4529864364137254E-5</v>
          </cell>
        </row>
        <row r="46">
          <cell r="A46" t="str">
            <v>Sales Freight</v>
          </cell>
          <cell r="B46">
            <v>0</v>
          </cell>
          <cell r="C46">
            <v>0</v>
          </cell>
          <cell r="D46">
            <v>3</v>
          </cell>
          <cell r="E46">
            <v>2.2295184341664248E-6</v>
          </cell>
          <cell r="F46">
            <v>3</v>
          </cell>
          <cell r="G46">
            <v>2.2295184341664248E-6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Freight - Outwards</v>
          </cell>
          <cell r="M46">
            <v>0</v>
          </cell>
          <cell r="N46">
            <v>0</v>
          </cell>
          <cell r="O46">
            <v>21</v>
          </cell>
          <cell r="P46">
            <v>1.6279022372403821E-6</v>
          </cell>
          <cell r="Q46">
            <v>21</v>
          </cell>
          <cell r="R46">
            <v>1.6279022372403821E-6</v>
          </cell>
          <cell r="S46">
            <v>23.87</v>
          </cell>
          <cell r="T46">
            <v>1.9966566409453698E-6</v>
          </cell>
          <cell r="U46">
            <v>23.87</v>
          </cell>
          <cell r="V46">
            <v>1.9966566409453698E-6</v>
          </cell>
        </row>
        <row r="47">
          <cell r="A47" t="str">
            <v>Sales Insurance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Insurance - General</v>
          </cell>
          <cell r="M47">
            <v>1335.4</v>
          </cell>
          <cell r="N47">
            <v>1.2350727300794922E-4</v>
          </cell>
          <cell r="O47">
            <v>1335.4</v>
          </cell>
          <cell r="P47">
            <v>1.0351907845765745E-4</v>
          </cell>
          <cell r="Q47">
            <v>0</v>
          </cell>
          <cell r="R47">
            <v>-1.9988194550291769E-5</v>
          </cell>
          <cell r="S47">
            <v>1424.42</v>
          </cell>
          <cell r="T47">
            <v>1.191486239001007E-4</v>
          </cell>
          <cell r="U47">
            <v>89.019999999999982</v>
          </cell>
          <cell r="V47">
            <v>-4.3586491078485276E-6</v>
          </cell>
        </row>
        <row r="48">
          <cell r="A48" t="str">
            <v>Sales Warranty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Warranty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1101.25</v>
          </cell>
          <cell r="C49">
            <v>1.0721973962480947E-3</v>
          </cell>
          <cell r="D49">
            <v>2890</v>
          </cell>
          <cell r="E49">
            <v>2.1477694249136558E-3</v>
          </cell>
          <cell r="F49">
            <v>1788.75</v>
          </cell>
          <cell r="G49">
            <v>1.0755720286655611E-3</v>
          </cell>
          <cell r="H49">
            <v>-34224.769803976589</v>
          </cell>
          <cell r="I49">
            <v>-2.8100011896785865E-2</v>
          </cell>
          <cell r="J49">
            <v>-35326.019803976589</v>
          </cell>
          <cell r="K49">
            <v>-2.9172209293033959E-2</v>
          </cell>
          <cell r="L49" t="str">
            <v>Other Selling Expenses</v>
          </cell>
          <cell r="M49">
            <v>-24277.650000000638</v>
          </cell>
          <cell r="N49">
            <v>-2.2453694372783564E-3</v>
          </cell>
          <cell r="O49">
            <v>30580.25</v>
          </cell>
          <cell r="P49">
            <v>2.370555113827152E-3</v>
          </cell>
          <cell r="Q49">
            <v>54857.900000000634</v>
          </cell>
          <cell r="R49">
            <v>4.6159245511055089E-3</v>
          </cell>
          <cell r="S49">
            <v>-91906.412420317152</v>
          </cell>
          <cell r="T49">
            <v>-7.6877062716585775E-3</v>
          </cell>
          <cell r="U49">
            <v>-67628.762420316518</v>
          </cell>
          <cell r="V49">
            <v>-5.442336834380221E-3</v>
          </cell>
        </row>
        <row r="50">
          <cell r="B50">
            <v>187792.93000000002</v>
          </cell>
          <cell r="C50">
            <v>0.18283867476031851</v>
          </cell>
          <cell r="D50">
            <v>217815.08695072</v>
          </cell>
          <cell r="E50">
            <v>0.16187425053206431</v>
          </cell>
          <cell r="F50">
            <v>30022.156950720004</v>
          </cell>
          <cell r="G50">
            <v>-2.0964424228254203E-2</v>
          </cell>
          <cell r="H50">
            <v>205762.22019602344</v>
          </cell>
          <cell r="I50">
            <v>0.1689396559431505</v>
          </cell>
          <cell r="J50">
            <v>17969.290196023423</v>
          </cell>
          <cell r="K50">
            <v>-1.3899018817168013E-2</v>
          </cell>
          <cell r="L50" t="str">
            <v>Total Selling Expenses</v>
          </cell>
          <cell r="M50">
            <v>2116610.7499999995</v>
          </cell>
          <cell r="N50">
            <v>0.19575918957002403</v>
          </cell>
          <cell r="O50">
            <v>2343821.5169573762</v>
          </cell>
          <cell r="P50">
            <v>0.18169106148319328</v>
          </cell>
          <cell r="Q50">
            <v>227210.76695737647</v>
          </cell>
          <cell r="R50">
            <v>-1.406812808683075E-2</v>
          </cell>
          <cell r="S50">
            <v>2012143.3275796832</v>
          </cell>
          <cell r="T50">
            <v>0.16830998481549597</v>
          </cell>
          <cell r="U50">
            <v>-104467.4224203168</v>
          </cell>
          <cell r="V50">
            <v>-2.7449204754528056E-2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Salaries, Leave, Super, Payroll Tax, Wcomp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Admin Telephone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Telephone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Admin Other</v>
          </cell>
          <cell r="B55">
            <v>13479.239999999998</v>
          </cell>
          <cell r="C55">
            <v>1.3123637712965418E-2</v>
          </cell>
          <cell r="D55">
            <v>11913</v>
          </cell>
          <cell r="E55">
            <v>8.8534177020748728E-3</v>
          </cell>
          <cell r="F55">
            <v>-1566.239999999998</v>
          </cell>
          <cell r="G55">
            <v>-4.2702200108905453E-3</v>
          </cell>
          <cell r="H55">
            <v>14169.18</v>
          </cell>
          <cell r="I55">
            <v>1.1633507802919938E-2</v>
          </cell>
          <cell r="J55">
            <v>689.94000000000233</v>
          </cell>
          <cell r="K55">
            <v>-1.4901299100454797E-3</v>
          </cell>
          <cell r="L55" t="str">
            <v>Other Admin Expenses</v>
          </cell>
          <cell r="M55">
            <v>123352.94</v>
          </cell>
          <cell r="N55">
            <v>1.140855566640196E-2</v>
          </cell>
          <cell r="O55">
            <v>130497.61</v>
          </cell>
          <cell r="P55">
            <v>1.0116064346358231E-2</v>
          </cell>
          <cell r="Q55">
            <v>7144.6699999999983</v>
          </cell>
          <cell r="R55">
            <v>-1.2924913200437291E-3</v>
          </cell>
          <cell r="S55">
            <v>89176.700000000012</v>
          </cell>
          <cell r="T55">
            <v>7.4593737022452021E-3</v>
          </cell>
          <cell r="U55">
            <v>-34176.239999999991</v>
          </cell>
          <cell r="V55">
            <v>-3.9491819641567583E-3</v>
          </cell>
        </row>
        <row r="56">
          <cell r="A56" t="str">
            <v>Non Operating Income</v>
          </cell>
          <cell r="B56">
            <v>-7.03</v>
          </cell>
          <cell r="C56">
            <v>-6.8445382026098584E-6</v>
          </cell>
          <cell r="D56">
            <v>-500</v>
          </cell>
          <cell r="E56">
            <v>-3.715864056944041E-4</v>
          </cell>
          <cell r="F56">
            <v>-492.97</v>
          </cell>
          <cell r="G56">
            <v>-3.6474186749179424E-4</v>
          </cell>
          <cell r="H56">
            <v>-5603.17</v>
          </cell>
          <cell r="I56">
            <v>-4.6004441976237806E-3</v>
          </cell>
          <cell r="J56">
            <v>-5596.14</v>
          </cell>
          <cell r="K56">
            <v>-4.5935996594211707E-3</v>
          </cell>
          <cell r="L56" t="str">
            <v>Non Operating Income</v>
          </cell>
          <cell r="M56">
            <v>-27531.210000000003</v>
          </cell>
          <cell r="N56">
            <v>-2.5462817655452909E-3</v>
          </cell>
          <cell r="O56">
            <v>-25745.170000000002</v>
          </cell>
          <cell r="P56">
            <v>-1.9957438019587606E-3</v>
          </cell>
          <cell r="Q56">
            <v>1786.0400000000009</v>
          </cell>
          <cell r="R56">
            <v>5.5053796358653026E-4</v>
          </cell>
          <cell r="S56">
            <v>-33288.15</v>
          </cell>
          <cell r="T56">
            <v>-2.7844577194086977E-3</v>
          </cell>
          <cell r="U56">
            <v>-5756.9399999999987</v>
          </cell>
          <cell r="V56">
            <v>-2.3817595386340686E-4</v>
          </cell>
        </row>
        <row r="57">
          <cell r="B57">
            <v>13472.209999999997</v>
          </cell>
          <cell r="C57">
            <v>1.3116793174762808E-2</v>
          </cell>
          <cell r="D57">
            <v>11413</v>
          </cell>
          <cell r="E57">
            <v>8.4818312963804675E-3</v>
          </cell>
          <cell r="F57">
            <v>-2059.2099999999982</v>
          </cell>
          <cell r="G57">
            <v>-4.6349618783823408E-3</v>
          </cell>
          <cell r="H57">
            <v>8566.01</v>
          </cell>
          <cell r="I57">
            <v>7.0330636052961587E-3</v>
          </cell>
          <cell r="J57">
            <v>-4906.199999999998</v>
          </cell>
          <cell r="K57">
            <v>-6.0837295694666496E-3</v>
          </cell>
          <cell r="L57" t="str">
            <v>Total Administrative expenses</v>
          </cell>
          <cell r="M57">
            <v>95821.73</v>
          </cell>
          <cell r="N57">
            <v>8.8622739008566691E-3</v>
          </cell>
          <cell r="O57">
            <v>104752.44</v>
          </cell>
          <cell r="P57">
            <v>8.120320544399472E-3</v>
          </cell>
          <cell r="Q57">
            <v>8930.7099999999991</v>
          </cell>
          <cell r="R57">
            <v>-7.4195335645719715E-4</v>
          </cell>
          <cell r="S57">
            <v>55888.55000000001</v>
          </cell>
          <cell r="T57">
            <v>4.6749159828365049E-3</v>
          </cell>
          <cell r="U57">
            <v>-39933.179999999993</v>
          </cell>
          <cell r="V57">
            <v>-4.1873579180201643E-3</v>
          </cell>
        </row>
        <row r="59">
          <cell r="A59" t="str">
            <v>Minority Interest</v>
          </cell>
          <cell r="B59">
            <v>3827.23</v>
          </cell>
          <cell r="C59">
            <v>3.7262620121158645E-3</v>
          </cell>
          <cell r="D59">
            <v>16773.347368421077</v>
          </cell>
          <cell r="E59">
            <v>1.246549572019056E-2</v>
          </cell>
          <cell r="F59">
            <v>12946.117368421077</v>
          </cell>
          <cell r="G59">
            <v>8.7392337080746951E-3</v>
          </cell>
          <cell r="H59">
            <v>7456.0799999999772</v>
          </cell>
          <cell r="I59">
            <v>6.1217632113640336E-3</v>
          </cell>
          <cell r="J59">
            <v>3628.8499999999772</v>
          </cell>
          <cell r="K59">
            <v>2.3955011992481691E-3</v>
          </cell>
          <cell r="L59" t="str">
            <v>Minority Interest</v>
          </cell>
          <cell r="M59">
            <v>68603.744999999995</v>
          </cell>
          <cell r="N59">
            <v>6.3449614071309944E-3</v>
          </cell>
          <cell r="O59">
            <v>126476.1905263159</v>
          </cell>
          <cell r="P59">
            <v>9.8043273102585947E-3</v>
          </cell>
          <cell r="Q59">
            <v>57872.445526315903</v>
          </cell>
          <cell r="R59">
            <v>3.4593659031276003E-3</v>
          </cell>
          <cell r="S59">
            <v>97060.474999999919</v>
          </cell>
          <cell r="T59">
            <v>8.1188287382514407E-3</v>
          </cell>
          <cell r="U59">
            <v>28456.729999999923</v>
          </cell>
          <cell r="V59">
            <v>1.7738673311204463E-3</v>
          </cell>
        </row>
        <row r="61">
          <cell r="B61">
            <v>131372.38999999998</v>
          </cell>
          <cell r="C61">
            <v>0.12790659205165877</v>
          </cell>
          <cell r="D61">
            <v>307442.92493530107</v>
          </cell>
          <cell r="E61">
            <v>0.22848322286576603</v>
          </cell>
          <cell r="F61">
            <v>-176070.53493530108</v>
          </cell>
          <cell r="G61">
            <v>-0.10057663081410725</v>
          </cell>
          <cell r="H61">
            <v>309236.79237101192</v>
          </cell>
          <cell r="I61">
            <v>0.25389674187201378</v>
          </cell>
          <cell r="J61">
            <v>-177864.40237101194</v>
          </cell>
          <cell r="K61">
            <v>-0.125990149820355</v>
          </cell>
          <cell r="L61" t="str">
            <v>EBITDA</v>
          </cell>
          <cell r="M61">
            <v>1683634.7649999997</v>
          </cell>
          <cell r="N61">
            <v>0.15571449645539118</v>
          </cell>
          <cell r="O61">
            <v>2591155.0337300184</v>
          </cell>
          <cell r="P61">
            <v>0.20086414649741785</v>
          </cell>
          <cell r="Q61">
            <v>-907520.26873001875</v>
          </cell>
          <cell r="R61">
            <v>-4.5149650042026673E-2</v>
          </cell>
          <cell r="S61">
            <v>2467169.7009328809</v>
          </cell>
          <cell r="T61">
            <v>0.20637162830778544</v>
          </cell>
          <cell r="U61">
            <v>-783534.9359328812</v>
          </cell>
          <cell r="V61">
            <v>-5.065713185239426E-2</v>
          </cell>
        </row>
        <row r="63">
          <cell r="A63" t="str">
            <v>Depreciation</v>
          </cell>
          <cell r="B63">
            <v>20642</v>
          </cell>
          <cell r="C63">
            <v>2.0097433510422858E-2</v>
          </cell>
          <cell r="D63">
            <v>20269</v>
          </cell>
          <cell r="E63">
            <v>1.5063369714039754E-2</v>
          </cell>
          <cell r="F63">
            <v>-373</v>
          </cell>
          <cell r="G63">
            <v>-5.0340637963831036E-3</v>
          </cell>
          <cell r="H63">
            <v>8952.25</v>
          </cell>
          <cell r="I63">
            <v>7.3501833012700824E-3</v>
          </cell>
          <cell r="J63">
            <v>-11689.75</v>
          </cell>
          <cell r="K63">
            <v>-1.2747250209152777E-2</v>
          </cell>
          <cell r="L63" t="str">
            <v>Depreciation</v>
          </cell>
          <cell r="M63">
            <v>184333</v>
          </cell>
          <cell r="N63">
            <v>1.7048424558465104E-2</v>
          </cell>
          <cell r="O63">
            <v>182750</v>
          </cell>
          <cell r="P63">
            <v>1.4166625421699041E-2</v>
          </cell>
          <cell r="Q63">
            <v>-1583</v>
          </cell>
          <cell r="R63">
            <v>-2.8817991367660629E-3</v>
          </cell>
          <cell r="S63">
            <v>98474.75</v>
          </cell>
          <cell r="T63">
            <v>8.2371287621673672E-3</v>
          </cell>
          <cell r="U63">
            <v>-85858.25</v>
          </cell>
          <cell r="V63">
            <v>-8.8112957962977363E-3</v>
          </cell>
        </row>
        <row r="65">
          <cell r="B65">
            <v>110730.38999999998</v>
          </cell>
          <cell r="C65">
            <v>0.10780915854123592</v>
          </cell>
          <cell r="D65">
            <v>287173.92493530107</v>
          </cell>
          <cell r="E65">
            <v>0.21341985315172626</v>
          </cell>
          <cell r="F65">
            <v>-176443.53493530108</v>
          </cell>
          <cell r="G65">
            <v>-0.10561069461049034</v>
          </cell>
          <cell r="H65">
            <v>300284.54237101192</v>
          </cell>
          <cell r="I65">
            <v>0.2465465585707437</v>
          </cell>
          <cell r="J65">
            <v>-189554.15237101194</v>
          </cell>
          <cell r="K65">
            <v>-0.1387374000295078</v>
          </cell>
          <cell r="L65" t="str">
            <v>EBIT</v>
          </cell>
          <cell r="M65">
            <v>1499301.7649999997</v>
          </cell>
          <cell r="N65">
            <v>0.13866607189692606</v>
          </cell>
          <cell r="O65">
            <v>2408405.0337300184</v>
          </cell>
          <cell r="P65">
            <v>0.1866975210757188</v>
          </cell>
          <cell r="Q65">
            <v>-909103.26873001875</v>
          </cell>
          <cell r="R65">
            <v>-4.8031449178792734E-2</v>
          </cell>
          <cell r="S65">
            <v>2368694.9509328809</v>
          </cell>
          <cell r="T65">
            <v>0.19813449954561807</v>
          </cell>
          <cell r="U65">
            <v>-869393.1859328812</v>
          </cell>
          <cell r="V65">
            <v>-5.9468427648692007E-2</v>
          </cell>
        </row>
        <row r="67">
          <cell r="A67" t="str">
            <v>Interest</v>
          </cell>
          <cell r="B67">
            <v>0</v>
          </cell>
          <cell r="C67">
            <v>0</v>
          </cell>
          <cell r="D67">
            <v>600</v>
          </cell>
          <cell r="E67">
            <v>4.4590368683328495E-4</v>
          </cell>
          <cell r="F67">
            <v>600</v>
          </cell>
          <cell r="G67">
            <v>4.4590368683328495E-4</v>
          </cell>
          <cell r="H67">
            <v>484.09</v>
          </cell>
          <cell r="I67">
            <v>3.9745876559656331E-4</v>
          </cell>
          <cell r="J67">
            <v>484.09</v>
          </cell>
          <cell r="K67">
            <v>3.9745876559656331E-4</v>
          </cell>
          <cell r="L67" t="str">
            <v>Interest expense</v>
          </cell>
          <cell r="M67">
            <v>0</v>
          </cell>
          <cell r="N67">
            <v>0</v>
          </cell>
          <cell r="O67">
            <v>4200</v>
          </cell>
          <cell r="P67">
            <v>3.2558044744807643E-4</v>
          </cell>
          <cell r="Q67">
            <v>4200</v>
          </cell>
          <cell r="R67">
            <v>3.2558044744807643E-4</v>
          </cell>
          <cell r="S67">
            <v>5586.81</v>
          </cell>
          <cell r="T67">
            <v>4.6732053993297031E-4</v>
          </cell>
          <cell r="U67">
            <v>5586.81</v>
          </cell>
          <cell r="V67">
            <v>4.6732053993297031E-4</v>
          </cell>
        </row>
        <row r="69">
          <cell r="B69">
            <v>110730.38999999998</v>
          </cell>
          <cell r="C69">
            <v>0.10780915854123592</v>
          </cell>
          <cell r="D69">
            <v>286573.92493530107</v>
          </cell>
          <cell r="E69">
            <v>0.21297394946489298</v>
          </cell>
          <cell r="F69">
            <v>-175843.53493530108</v>
          </cell>
          <cell r="G69">
            <v>-0.10516479092365706</v>
          </cell>
          <cell r="H69">
            <v>299800.4523710119</v>
          </cell>
          <cell r="I69">
            <v>0.24614909980514713</v>
          </cell>
          <cell r="J69">
            <v>-189070.06237101191</v>
          </cell>
          <cell r="K69">
            <v>-0.13833994126391119</v>
          </cell>
          <cell r="L69" t="str">
            <v>Profit Before Tax</v>
          </cell>
          <cell r="M69">
            <v>1499301.7649999997</v>
          </cell>
          <cell r="N69">
            <v>0.13866607189692606</v>
          </cell>
          <cell r="O69">
            <v>2404205.0337300184</v>
          </cell>
          <cell r="P69">
            <v>0.18637194062827073</v>
          </cell>
          <cell r="Q69">
            <v>-904903.26873001875</v>
          </cell>
          <cell r="R69">
            <v>-4.7705868731344664E-2</v>
          </cell>
          <cell r="S69">
            <v>2363108.1409328808</v>
          </cell>
          <cell r="T69">
            <v>0.19766717900568509</v>
          </cell>
          <cell r="U69">
            <v>-863806.37593288114</v>
          </cell>
          <cell r="V69">
            <v>-5.9001107108759027E-2</v>
          </cell>
        </row>
        <row r="71">
          <cell r="A71" t="str">
            <v>Income Tax</v>
          </cell>
          <cell r="B71">
            <v>33218.169000000002</v>
          </cell>
          <cell r="C71">
            <v>3.2341824572012873E-2</v>
          </cell>
          <cell r="D71">
            <v>85972.177480590341</v>
          </cell>
          <cell r="E71">
            <v>6.3892184839467916E-2</v>
          </cell>
          <cell r="F71">
            <v>52754.008480590339</v>
          </cell>
          <cell r="G71">
            <v>3.1550360267455044E-2</v>
          </cell>
          <cell r="H71">
            <v>90588.479999999952</v>
          </cell>
          <cell r="I71">
            <v>7.4377048561360376E-2</v>
          </cell>
          <cell r="J71">
            <v>57370.310999999951</v>
          </cell>
          <cell r="K71">
            <v>4.2035223989347503E-2</v>
          </cell>
          <cell r="L71" t="str">
            <v>Income tax</v>
          </cell>
          <cell r="M71">
            <v>436653.34350000008</v>
          </cell>
          <cell r="N71">
            <v>4.0384801337043828E-2</v>
          </cell>
          <cell r="O71">
            <v>721261.51011900569</v>
          </cell>
          <cell r="P71">
            <v>5.5911582188481232E-2</v>
          </cell>
          <cell r="Q71">
            <v>284608.16661900561</v>
          </cell>
          <cell r="R71">
            <v>1.5526780851437404E-2</v>
          </cell>
          <cell r="S71">
            <v>731183.07900000014</v>
          </cell>
          <cell r="T71">
            <v>6.1161355275753379E-2</v>
          </cell>
          <cell r="U71">
            <v>294529.73550000007</v>
          </cell>
          <cell r="V71">
            <v>2.0776553938709551E-2</v>
          </cell>
        </row>
        <row r="73">
          <cell r="B73">
            <v>77512.22099999999</v>
          </cell>
          <cell r="C73">
            <v>7.5467333969223047E-2</v>
          </cell>
          <cell r="D73">
            <v>200601.74745471071</v>
          </cell>
          <cell r="E73">
            <v>0.14908176462542508</v>
          </cell>
          <cell r="F73">
            <v>-123089.52645471072</v>
          </cell>
          <cell r="G73">
            <v>-7.3614430656202032E-2</v>
          </cell>
          <cell r="H73">
            <v>209211.97237101194</v>
          </cell>
          <cell r="I73">
            <v>0.17177205124378672</v>
          </cell>
          <cell r="J73">
            <v>-131699.75137101195</v>
          </cell>
          <cell r="K73">
            <v>-9.6304717274563675E-2</v>
          </cell>
          <cell r="L73" t="str">
            <v>PAT</v>
          </cell>
          <cell r="M73">
            <v>1062648.4214999997</v>
          </cell>
          <cell r="N73">
            <v>9.8281270559882242E-2</v>
          </cell>
          <cell r="O73">
            <v>1682943.5236110128</v>
          </cell>
          <cell r="P73">
            <v>0.13046035843978951</v>
          </cell>
          <cell r="Q73">
            <v>-620295.10211101314</v>
          </cell>
          <cell r="R73">
            <v>-3.2179087879907267E-2</v>
          </cell>
          <cell r="S73">
            <v>1631925.0619328807</v>
          </cell>
          <cell r="T73">
            <v>0.13650582372993172</v>
          </cell>
          <cell r="U73">
            <v>-569276.64043288096</v>
          </cell>
          <cell r="V73">
            <v>-3.8224553170049483E-2</v>
          </cell>
        </row>
      </sheetData>
      <sheetData sheetId="13" refreshError="1">
        <row r="8">
          <cell r="A8" t="str">
            <v>Sales - External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 t="str">
            <v>External Sales</v>
          </cell>
          <cell r="M8">
            <v>0</v>
          </cell>
          <cell r="O8">
            <v>0</v>
          </cell>
          <cell r="Q8">
            <v>0</v>
          </cell>
          <cell r="S8">
            <v>0</v>
          </cell>
          <cell r="U8">
            <v>0</v>
          </cell>
          <cell r="V8">
            <v>0</v>
          </cell>
        </row>
        <row r="9">
          <cell r="L9" t="str">
            <v>Intercompany</v>
          </cell>
        </row>
        <row r="10">
          <cell r="A10" t="str">
            <v>Interco Sales - STL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J10">
            <v>0</v>
          </cell>
          <cell r="L10" t="str">
            <v>Steel-Line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V10">
            <v>0</v>
          </cell>
        </row>
        <row r="11">
          <cell r="A11" t="str">
            <v>Interco Sales - Boss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 t="str">
            <v>Boss</v>
          </cell>
          <cell r="M11">
            <v>0</v>
          </cell>
          <cell r="O11">
            <v>0</v>
          </cell>
          <cell r="Q11">
            <v>0</v>
          </cell>
          <cell r="S11">
            <v>0</v>
          </cell>
          <cell r="U11">
            <v>0</v>
          </cell>
          <cell r="V11">
            <v>0</v>
          </cell>
        </row>
        <row r="12">
          <cell r="A12" t="str">
            <v>Interco Sales - Accent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J12">
            <v>0</v>
          </cell>
          <cell r="L12" t="str">
            <v>Accent</v>
          </cell>
          <cell r="M12">
            <v>0</v>
          </cell>
          <cell r="O12">
            <v>0</v>
          </cell>
          <cell r="Q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A13" t="str">
            <v>Interco Sales - Mirage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J13">
            <v>0</v>
          </cell>
          <cell r="L13" t="str">
            <v>Mirage</v>
          </cell>
          <cell r="M13">
            <v>0</v>
          </cell>
          <cell r="O13">
            <v>0</v>
          </cell>
          <cell r="Q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A14" t="str">
            <v>Interco Sales - PWD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 t="str">
            <v>PWD</v>
          </cell>
          <cell r="M14">
            <v>0</v>
          </cell>
          <cell r="O14">
            <v>0</v>
          </cell>
          <cell r="Q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 t="str">
            <v>Total Intercompany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A16" t="str">
            <v>Sales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J16">
            <v>0</v>
          </cell>
          <cell r="L16" t="str">
            <v>Total Sales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V16">
            <v>0</v>
          </cell>
        </row>
        <row r="18">
          <cell r="A18" t="str">
            <v>Cost of Goods Sold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J18">
            <v>0</v>
          </cell>
          <cell r="L18" t="str">
            <v>Cost of goods sold - Material Only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L19" t="str">
            <v xml:space="preserve"> </v>
          </cell>
        </row>
        <row r="20">
          <cell r="B20">
            <v>0</v>
          </cell>
          <cell r="D20">
            <v>0</v>
          </cell>
          <cell r="F20">
            <v>0</v>
          </cell>
          <cell r="H20">
            <v>0</v>
          </cell>
          <cell r="J20">
            <v>0</v>
          </cell>
          <cell r="L20" t="str">
            <v>Gross profit before manufacturing costs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V20">
            <v>0</v>
          </cell>
        </row>
        <row r="22">
          <cell r="L22" t="str">
            <v>Manufacturing costs</v>
          </cell>
        </row>
        <row r="23">
          <cell r="A23" t="str">
            <v>Factory Labour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J23">
            <v>0</v>
          </cell>
          <cell r="L23" t="str">
            <v>Wages, Leave, Super, Payroll Tax, Wcomp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A24" t="str">
            <v>Factory Packaging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 t="str">
            <v>Packaging Material</v>
          </cell>
          <cell r="M24">
            <v>0</v>
          </cell>
          <cell r="O24">
            <v>0</v>
          </cell>
          <cell r="Q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A25" t="str">
            <v>Freight Inwards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 t="str">
            <v>Freight Inwards</v>
          </cell>
          <cell r="M25">
            <v>0</v>
          </cell>
          <cell r="O25">
            <v>0</v>
          </cell>
          <cell r="Q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A26" t="str">
            <v>Factory Rent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J26">
            <v>0</v>
          </cell>
          <cell r="L26" t="str">
            <v>Factory Rent</v>
          </cell>
          <cell r="M26">
            <v>0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A27" t="str">
            <v>Factory Maintenance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 t="str">
            <v>Repairs and Maintenance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A28" t="str">
            <v>Factory Motor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J28">
            <v>0</v>
          </cell>
          <cell r="L28" t="str">
            <v>Motor Vehicle Expenses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A29" t="str">
            <v>Factory Insurance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J29">
            <v>0</v>
          </cell>
          <cell r="L29" t="str">
            <v>Insurance - General</v>
          </cell>
          <cell r="M29">
            <v>0</v>
          </cell>
          <cell r="O29">
            <v>0</v>
          </cell>
          <cell r="Q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A30" t="str">
            <v>Factory Warranty</v>
          </cell>
          <cell r="B30">
            <v>0</v>
          </cell>
          <cell r="D30">
            <v>0</v>
          </cell>
          <cell r="F30">
            <v>0</v>
          </cell>
          <cell r="H30">
            <v>0</v>
          </cell>
          <cell r="J30">
            <v>0</v>
          </cell>
          <cell r="L30" t="str">
            <v>Warranty Expenses - Manufacturing</v>
          </cell>
          <cell r="M30">
            <v>0</v>
          </cell>
          <cell r="O30">
            <v>0</v>
          </cell>
          <cell r="Q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A31" t="str">
            <v>Factory Var Other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J31">
            <v>0</v>
          </cell>
          <cell r="L31" t="str">
            <v>Manufacturing Variable Other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A32" t="str">
            <v>Factory Fixed Other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J32">
            <v>0</v>
          </cell>
          <cell r="L32" t="str">
            <v>Manufacturing Fixed Other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B33">
            <v>0</v>
          </cell>
          <cell r="D33">
            <v>0</v>
          </cell>
          <cell r="F33">
            <v>0</v>
          </cell>
          <cell r="H33">
            <v>0</v>
          </cell>
          <cell r="J33">
            <v>0</v>
          </cell>
          <cell r="L33" t="str">
            <v>Total Manufacturing Costs</v>
          </cell>
          <cell r="M33">
            <v>0</v>
          </cell>
          <cell r="O33">
            <v>0</v>
          </cell>
          <cell r="Q33">
            <v>0</v>
          </cell>
          <cell r="S33">
            <v>0</v>
          </cell>
          <cell r="U33">
            <v>0</v>
          </cell>
          <cell r="V33">
            <v>0</v>
          </cell>
        </row>
        <row r="35">
          <cell r="B35">
            <v>0</v>
          </cell>
          <cell r="D35">
            <v>0</v>
          </cell>
          <cell r="F35">
            <v>0</v>
          </cell>
          <cell r="H35">
            <v>0</v>
          </cell>
          <cell r="J35">
            <v>0</v>
          </cell>
          <cell r="L35" t="str">
            <v>Contribution margin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  <cell r="V35">
            <v>0</v>
          </cell>
        </row>
        <row r="37">
          <cell r="L37" t="str">
            <v>Selling Expenses</v>
          </cell>
        </row>
        <row r="38">
          <cell r="A38" t="str">
            <v>Sales Labour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 t="str">
            <v>Salaries, Leave, Super, Payroll Tax, Wcomp</v>
          </cell>
          <cell r="M38">
            <v>0</v>
          </cell>
          <cell r="O38">
            <v>0</v>
          </cell>
          <cell r="Q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A39" t="str">
            <v>Installation Labour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 t="str">
            <v>Installation Labour</v>
          </cell>
          <cell r="M39">
            <v>0</v>
          </cell>
          <cell r="O39">
            <v>0</v>
          </cell>
          <cell r="Q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A40" t="str">
            <v>Sales Commission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J40">
            <v>0</v>
          </cell>
          <cell r="L40" t="str">
            <v>Sales Commission</v>
          </cell>
          <cell r="M40">
            <v>0</v>
          </cell>
          <cell r="O40">
            <v>0</v>
          </cell>
          <cell r="Q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A41" t="str">
            <v>Sales Advertising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J41">
            <v>0</v>
          </cell>
          <cell r="L41" t="str">
            <v>Advertising Expenses</v>
          </cell>
          <cell r="M41">
            <v>0</v>
          </cell>
          <cell r="O41">
            <v>0</v>
          </cell>
          <cell r="Q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A42" t="str">
            <v>Sales Doubtful Debts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 t="str">
            <v>Doubtful Debts</v>
          </cell>
          <cell r="M42">
            <v>0</v>
          </cell>
          <cell r="O42">
            <v>0</v>
          </cell>
          <cell r="Q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A43" t="str">
            <v>Sales Motor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 t="str">
            <v>Motor Vehicle Expenses</v>
          </cell>
          <cell r="M43">
            <v>0</v>
          </cell>
          <cell r="O43">
            <v>0</v>
          </cell>
          <cell r="Q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A44" t="str">
            <v>Sales Rent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J44">
            <v>0</v>
          </cell>
          <cell r="L44" t="str">
            <v>Rent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A45" t="str">
            <v>Sales Telephone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J45">
            <v>0</v>
          </cell>
          <cell r="L45" t="str">
            <v>Telephone</v>
          </cell>
          <cell r="M45">
            <v>0</v>
          </cell>
          <cell r="O45">
            <v>0</v>
          </cell>
          <cell r="Q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A46" t="str">
            <v>Sales Freight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J46">
            <v>0</v>
          </cell>
          <cell r="L46" t="str">
            <v>Freight - Outwards</v>
          </cell>
          <cell r="M46">
            <v>0</v>
          </cell>
          <cell r="O46">
            <v>0</v>
          </cell>
          <cell r="Q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A47" t="str">
            <v>Sales Insurance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 t="str">
            <v>Insurance - General</v>
          </cell>
          <cell r="M47">
            <v>0</v>
          </cell>
          <cell r="O47">
            <v>0</v>
          </cell>
          <cell r="Q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A48" t="str">
            <v>Sales Warranty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J48">
            <v>0</v>
          </cell>
          <cell r="L48" t="str">
            <v>Warranty</v>
          </cell>
          <cell r="M48">
            <v>0</v>
          </cell>
          <cell r="O48">
            <v>0</v>
          </cell>
          <cell r="Q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A49" t="str">
            <v>Sales Other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J49">
            <v>0</v>
          </cell>
          <cell r="L49" t="str">
            <v>Other Selling Expenses</v>
          </cell>
          <cell r="M49">
            <v>0</v>
          </cell>
          <cell r="O49">
            <v>0</v>
          </cell>
          <cell r="Q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B50">
            <v>0</v>
          </cell>
          <cell r="D50">
            <v>0</v>
          </cell>
          <cell r="F50">
            <v>0</v>
          </cell>
          <cell r="H50">
            <v>0</v>
          </cell>
          <cell r="J50">
            <v>0</v>
          </cell>
          <cell r="L50" t="str">
            <v>Total Selling Expenses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U50">
            <v>0</v>
          </cell>
          <cell r="V50">
            <v>0</v>
          </cell>
        </row>
        <row r="52">
          <cell r="L52" t="str">
            <v>Administrative expenses</v>
          </cell>
        </row>
        <row r="53">
          <cell r="A53" t="str">
            <v>Admin Labour</v>
          </cell>
          <cell r="B53">
            <v>35000</v>
          </cell>
          <cell r="D53">
            <v>30000</v>
          </cell>
          <cell r="F53">
            <v>-5000</v>
          </cell>
          <cell r="H53">
            <v>24000</v>
          </cell>
          <cell r="J53">
            <v>-11000</v>
          </cell>
          <cell r="L53" t="str">
            <v>Salaries, Leave, Super, Payroll Tax, Wcomp</v>
          </cell>
          <cell r="M53">
            <v>345000</v>
          </cell>
          <cell r="O53">
            <v>300000</v>
          </cell>
          <cell r="Q53">
            <v>-45000</v>
          </cell>
          <cell r="S53">
            <v>264000</v>
          </cell>
          <cell r="U53">
            <v>-81000</v>
          </cell>
          <cell r="V53">
            <v>0</v>
          </cell>
        </row>
        <row r="54">
          <cell r="A54" t="str">
            <v>Admin Telephone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J54">
            <v>0</v>
          </cell>
          <cell r="L54" t="str">
            <v>Telephone</v>
          </cell>
          <cell r="M54">
            <v>0</v>
          </cell>
          <cell r="O54">
            <v>0</v>
          </cell>
          <cell r="Q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A55" t="str">
            <v>Admin Other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J55">
            <v>0</v>
          </cell>
          <cell r="L55" t="str">
            <v>Other Admin Expenses</v>
          </cell>
          <cell r="M55">
            <v>0</v>
          </cell>
          <cell r="O55">
            <v>0</v>
          </cell>
          <cell r="Q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A56" t="str">
            <v>Non Operating Income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J56">
            <v>0</v>
          </cell>
          <cell r="L56" t="str">
            <v>Non Operating Income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B57">
            <v>35000</v>
          </cell>
          <cell r="D57">
            <v>30000</v>
          </cell>
          <cell r="F57">
            <v>-5000</v>
          </cell>
          <cell r="H57">
            <v>24000</v>
          </cell>
          <cell r="J57">
            <v>-11000</v>
          </cell>
          <cell r="L57" t="str">
            <v>Total Administrative expenses</v>
          </cell>
          <cell r="M57">
            <v>345000</v>
          </cell>
          <cell r="O57">
            <v>300000</v>
          </cell>
          <cell r="Q57">
            <v>-45000</v>
          </cell>
          <cell r="S57">
            <v>264000</v>
          </cell>
          <cell r="U57">
            <v>-81000</v>
          </cell>
          <cell r="V57">
            <v>0</v>
          </cell>
        </row>
        <row r="59">
          <cell r="B59">
            <v>-35000</v>
          </cell>
          <cell r="D59">
            <v>-30000</v>
          </cell>
          <cell r="F59">
            <v>-5000</v>
          </cell>
          <cell r="H59">
            <v>-24000</v>
          </cell>
          <cell r="J59">
            <v>-11000</v>
          </cell>
          <cell r="L59" t="str">
            <v>EBITDA</v>
          </cell>
          <cell r="M59">
            <v>-345000</v>
          </cell>
          <cell r="O59">
            <v>-300000</v>
          </cell>
          <cell r="Q59">
            <v>-45000</v>
          </cell>
          <cell r="S59">
            <v>-264000</v>
          </cell>
          <cell r="U59">
            <v>-81000</v>
          </cell>
          <cell r="V59">
            <v>0</v>
          </cell>
        </row>
        <row r="61">
          <cell r="A61" t="str">
            <v>Depreciation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J61">
            <v>0</v>
          </cell>
          <cell r="L61" t="str">
            <v>Depreciation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0</v>
          </cell>
          <cell r="V61">
            <v>0</v>
          </cell>
        </row>
        <row r="63">
          <cell r="B63">
            <v>-35000</v>
          </cell>
          <cell r="D63">
            <v>-30000</v>
          </cell>
          <cell r="F63">
            <v>-5000</v>
          </cell>
          <cell r="H63">
            <v>-24000</v>
          </cell>
          <cell r="J63">
            <v>-11000</v>
          </cell>
          <cell r="L63" t="str">
            <v>EBIT</v>
          </cell>
          <cell r="M63">
            <v>-345000</v>
          </cell>
          <cell r="O63">
            <v>-300000</v>
          </cell>
          <cell r="Q63">
            <v>-45000</v>
          </cell>
          <cell r="S63">
            <v>-264000</v>
          </cell>
          <cell r="U63">
            <v>-81000</v>
          </cell>
          <cell r="V63">
            <v>0</v>
          </cell>
        </row>
        <row r="65">
          <cell r="A65" t="str">
            <v>Interest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J65">
            <v>0</v>
          </cell>
          <cell r="L65" t="str">
            <v>Interest expense</v>
          </cell>
          <cell r="M65">
            <v>0</v>
          </cell>
          <cell r="O65">
            <v>0</v>
          </cell>
          <cell r="Q65">
            <v>0</v>
          </cell>
          <cell r="S65">
            <v>0</v>
          </cell>
          <cell r="U65">
            <v>0</v>
          </cell>
          <cell r="V65">
            <v>0</v>
          </cell>
        </row>
        <row r="67">
          <cell r="B67">
            <v>-35000</v>
          </cell>
          <cell r="D67">
            <v>-30000</v>
          </cell>
          <cell r="F67">
            <v>-5000</v>
          </cell>
          <cell r="H67">
            <v>-24000</v>
          </cell>
          <cell r="J67">
            <v>-11000</v>
          </cell>
          <cell r="L67" t="str">
            <v>Profit Before Tax</v>
          </cell>
          <cell r="M67">
            <v>-345000</v>
          </cell>
          <cell r="O67">
            <v>-300000</v>
          </cell>
          <cell r="Q67">
            <v>-45000</v>
          </cell>
          <cell r="S67">
            <v>-264000</v>
          </cell>
          <cell r="U67">
            <v>-81000</v>
          </cell>
          <cell r="V67">
            <v>0</v>
          </cell>
        </row>
        <row r="69">
          <cell r="A69" t="str">
            <v>Income Tax</v>
          </cell>
          <cell r="B69">
            <v>-10500</v>
          </cell>
          <cell r="D69">
            <v>-9000</v>
          </cell>
          <cell r="F69">
            <v>1500</v>
          </cell>
          <cell r="H69">
            <v>0</v>
          </cell>
          <cell r="J69">
            <v>10500</v>
          </cell>
          <cell r="L69" t="str">
            <v>Income tax</v>
          </cell>
          <cell r="M69">
            <v>-103500</v>
          </cell>
          <cell r="O69">
            <v>-90000</v>
          </cell>
          <cell r="Q69">
            <v>13500</v>
          </cell>
          <cell r="S69">
            <v>0</v>
          </cell>
          <cell r="U69">
            <v>103500</v>
          </cell>
          <cell r="V69">
            <v>0</v>
          </cell>
        </row>
        <row r="71">
          <cell r="B71">
            <v>-24500</v>
          </cell>
          <cell r="D71">
            <v>-21000</v>
          </cell>
          <cell r="F71">
            <v>-3500</v>
          </cell>
          <cell r="H71">
            <v>-24000</v>
          </cell>
          <cell r="J71">
            <v>-500</v>
          </cell>
          <cell r="L71" t="str">
            <v>PAT</v>
          </cell>
          <cell r="M71">
            <v>-241500</v>
          </cell>
          <cell r="O71">
            <v>-210000</v>
          </cell>
          <cell r="Q71">
            <v>-31500</v>
          </cell>
          <cell r="S71">
            <v>-264000</v>
          </cell>
          <cell r="U71">
            <v>22500</v>
          </cell>
          <cell r="V7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8">
          <cell r="A8" t="str">
            <v>Sales - External</v>
          </cell>
          <cell r="B8" t="str">
            <v>External Sales</v>
          </cell>
          <cell r="C8">
            <v>8672635.4036363643</v>
          </cell>
          <cell r="D8">
            <v>9567252.2199999988</v>
          </cell>
          <cell r="E8">
            <v>8980155.4272727296</v>
          </cell>
          <cell r="F8">
            <v>10537846.068181816</v>
          </cell>
          <cell r="G8">
            <v>10967952.92</v>
          </cell>
          <cell r="H8">
            <v>8960406.3354545478</v>
          </cell>
          <cell r="I8">
            <v>6898742.8192061922</v>
          </cell>
          <cell r="J8">
            <v>9508525.6364960074</v>
          </cell>
          <cell r="K8">
            <v>9991391.8626272827</v>
          </cell>
          <cell r="L8">
            <v>10894949.48261605</v>
          </cell>
          <cell r="M8">
            <v>12104852.796203397</v>
          </cell>
          <cell r="N8">
            <v>11549051.244465992</v>
          </cell>
          <cell r="O8">
            <v>10826962.779999997</v>
          </cell>
          <cell r="P8">
            <v>10489180.525454547</v>
          </cell>
          <cell r="Q8">
            <v>10532500.901818182</v>
          </cell>
          <cell r="R8">
            <v>11992866.207272729</v>
          </cell>
          <cell r="S8">
            <v>11139162.82</v>
          </cell>
          <cell r="T8">
            <v>10916042.390000001</v>
          </cell>
          <cell r="U8">
            <v>5194013.9399999995</v>
          </cell>
          <cell r="V8">
            <v>8641946.1300000008</v>
          </cell>
          <cell r="W8">
            <v>9717060.5699999966</v>
          </cell>
          <cell r="X8">
            <v>7710298.0100000016</v>
          </cell>
          <cell r="Y8">
            <v>9862021.371818183</v>
          </cell>
          <cell r="Z8">
            <v>0</v>
          </cell>
          <cell r="AA8">
            <v>107022055.64636363</v>
          </cell>
          <cell r="AB8">
            <v>118571106.89082962</v>
          </cell>
          <cell r="AD8">
            <v>107084710.97169441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AA10">
            <v>0</v>
          </cell>
          <cell r="AB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Mirage</v>
          </cell>
          <cell r="B13" t="str">
            <v>Mirage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PWD</v>
          </cell>
          <cell r="B14" t="str">
            <v>PWD</v>
          </cell>
          <cell r="AA14">
            <v>0</v>
          </cell>
          <cell r="AB14">
            <v>0</v>
          </cell>
          <cell r="AD14">
            <v>0</v>
          </cell>
        </row>
        <row r="15">
          <cell r="A15" t="str">
            <v>Interco Sales - A.C.N.</v>
          </cell>
          <cell r="B15" t="str">
            <v>A.C.N.</v>
          </cell>
          <cell r="AA15">
            <v>0</v>
          </cell>
          <cell r="AB15">
            <v>0</v>
          </cell>
          <cell r="AD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</row>
        <row r="17">
          <cell r="A17" t="str">
            <v>Sales</v>
          </cell>
          <cell r="B17" t="str">
            <v>Total Sales</v>
          </cell>
          <cell r="C17">
            <v>8672635.4036363643</v>
          </cell>
          <cell r="D17">
            <v>9567252.2199999988</v>
          </cell>
          <cell r="E17">
            <v>8980155.4272727296</v>
          </cell>
          <cell r="F17">
            <v>10537846.068181816</v>
          </cell>
          <cell r="G17">
            <v>10967952.92</v>
          </cell>
          <cell r="H17">
            <v>8960406.3354545478</v>
          </cell>
          <cell r="I17">
            <v>6898742.8192061922</v>
          </cell>
          <cell r="J17">
            <v>9508525.6364960074</v>
          </cell>
          <cell r="K17">
            <v>9991391.8626272827</v>
          </cell>
          <cell r="L17">
            <v>10894949.48261605</v>
          </cell>
          <cell r="M17">
            <v>12104852.796203397</v>
          </cell>
          <cell r="N17">
            <v>11549051.244465992</v>
          </cell>
          <cell r="O17">
            <v>10826962.779999997</v>
          </cell>
          <cell r="P17">
            <v>10489180.525454547</v>
          </cell>
          <cell r="Q17">
            <v>10532500.901818182</v>
          </cell>
          <cell r="R17">
            <v>11992866.207272729</v>
          </cell>
          <cell r="S17">
            <v>11139162.82</v>
          </cell>
          <cell r="T17">
            <v>10916042.390000001</v>
          </cell>
          <cell r="U17">
            <v>5194013.9399999995</v>
          </cell>
          <cell r="V17">
            <v>8641946.1300000008</v>
          </cell>
          <cell r="W17">
            <v>9717060.5699999966</v>
          </cell>
          <cell r="X17">
            <v>7710298.0100000016</v>
          </cell>
          <cell r="Y17">
            <v>9862021.371818183</v>
          </cell>
          <cell r="Z17">
            <v>0</v>
          </cell>
          <cell r="AA17">
            <v>107022055.64636363</v>
          </cell>
          <cell r="AB17">
            <v>118571106.89082962</v>
          </cell>
          <cell r="AD17">
            <v>107084710.97169441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3318118.7136363634</v>
          </cell>
          <cell r="D19">
            <v>3905370.99</v>
          </cell>
          <cell r="E19">
            <v>3278624.1872727275</v>
          </cell>
          <cell r="F19">
            <v>3887002.9481818173</v>
          </cell>
          <cell r="G19">
            <v>4160797.62</v>
          </cell>
          <cell r="H19">
            <v>4022653.2654545438</v>
          </cell>
          <cell r="I19">
            <v>2650753.5863636406</v>
          </cell>
          <cell r="J19">
            <v>3664501.9854545444</v>
          </cell>
          <cell r="K19">
            <v>3870398.3072727281</v>
          </cell>
          <cell r="L19">
            <v>4379070.2309090914</v>
          </cell>
          <cell r="M19">
            <v>5132694.6936363643</v>
          </cell>
          <cell r="N19">
            <v>4664188.1699999962</v>
          </cell>
          <cell r="O19">
            <v>4054729.1300000036</v>
          </cell>
          <cell r="P19">
            <v>4404961.5754545443</v>
          </cell>
          <cell r="Q19">
            <v>3621658.851818183</v>
          </cell>
          <cell r="R19">
            <v>4866649.3472727267</v>
          </cell>
          <cell r="S19">
            <v>3858614.0399999996</v>
          </cell>
          <cell r="T19">
            <v>4538021.9899999993</v>
          </cell>
          <cell r="U19">
            <v>1728528.3199999989</v>
          </cell>
          <cell r="V19">
            <v>2748367.8100000005</v>
          </cell>
          <cell r="W19">
            <v>3069163.43</v>
          </cell>
          <cell r="X19">
            <v>3042146.4999999991</v>
          </cell>
          <cell r="Y19">
            <v>4205104.0918181827</v>
          </cell>
          <cell r="Z19">
            <v>0</v>
          </cell>
          <cell r="AA19">
            <v>40137945.086363636</v>
          </cell>
          <cell r="AB19">
            <v>44802133.256363638</v>
          </cell>
          <cell r="AD19">
            <v>42269986.528181821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5354516.6900000013</v>
          </cell>
          <cell r="D21">
            <v>5661881.2299999986</v>
          </cell>
          <cell r="E21">
            <v>5701531.2400000021</v>
          </cell>
          <cell r="F21">
            <v>6650843.1199999992</v>
          </cell>
          <cell r="G21">
            <v>6807155.2999999998</v>
          </cell>
          <cell r="H21">
            <v>4937753.070000004</v>
          </cell>
          <cell r="I21">
            <v>4247989.2328425515</v>
          </cell>
          <cell r="J21">
            <v>5844023.651041463</v>
          </cell>
          <cell r="K21">
            <v>6120993.5553545542</v>
          </cell>
          <cell r="L21">
            <v>6515879.2517069587</v>
          </cell>
          <cell r="M21">
            <v>6972158.1025670329</v>
          </cell>
          <cell r="N21">
            <v>6884863.0744659957</v>
          </cell>
          <cell r="O21">
            <v>6772233.6499999939</v>
          </cell>
          <cell r="P21">
            <v>6084218.950000003</v>
          </cell>
          <cell r="Q21">
            <v>6910842.0499999989</v>
          </cell>
          <cell r="R21">
            <v>7126216.8600000022</v>
          </cell>
          <cell r="S21">
            <v>7280548.7800000012</v>
          </cell>
          <cell r="T21">
            <v>6378020.4000000013</v>
          </cell>
          <cell r="U21">
            <v>3465485.6200000006</v>
          </cell>
          <cell r="V21">
            <v>5893578.3200000003</v>
          </cell>
          <cell r="W21">
            <v>6647897.1399999969</v>
          </cell>
          <cell r="X21">
            <v>4668151.5100000026</v>
          </cell>
          <cell r="Y21">
            <v>5656917.2800000003</v>
          </cell>
          <cell r="Z21">
            <v>0</v>
          </cell>
          <cell r="AA21">
            <v>66884110.559999995</v>
          </cell>
          <cell r="AB21">
            <v>73768973.634465992</v>
          </cell>
          <cell r="AD21">
            <v>64814724.443512589</v>
          </cell>
        </row>
        <row r="22">
          <cell r="C22">
            <v>0.61740364269837711</v>
          </cell>
          <cell r="D22">
            <v>0.59179805233565785</v>
          </cell>
          <cell r="E22">
            <v>0.63490340297278747</v>
          </cell>
          <cell r="F22">
            <v>0.63113876184637852</v>
          </cell>
          <cell r="G22">
            <v>0.62064045584907557</v>
          </cell>
          <cell r="H22">
            <v>0.55106352157962923</v>
          </cell>
          <cell r="I22">
            <v>0.61576280550944629</v>
          </cell>
          <cell r="J22">
            <v>0.61460881260189226</v>
          </cell>
          <cell r="K22">
            <v>0.6126267130258477</v>
          </cell>
          <cell r="L22">
            <v>0.59806420049066555</v>
          </cell>
          <cell r="M22">
            <v>0.57598041214956386</v>
          </cell>
          <cell r="N22">
            <v>0.59614101009076781</v>
          </cell>
          <cell r="O22">
            <v>0.62549708423399564</v>
          </cell>
          <cell r="P22">
            <v>0.58004711952808574</v>
          </cell>
          <cell r="Q22">
            <v>0.65614445366978402</v>
          </cell>
          <cell r="R22">
            <v>0.59420464940053386</v>
          </cell>
          <cell r="S22">
            <v>0.65359927829836684</v>
          </cell>
          <cell r="T22">
            <v>0.58427955591696823</v>
          </cell>
          <cell r="U22">
            <v>0.66720760861107753</v>
          </cell>
          <cell r="V22">
            <v>0.68197350820561065</v>
          </cell>
          <cell r="W22">
            <v>0.68414692818982803</v>
          </cell>
          <cell r="X22">
            <v>0.60544372006705371</v>
          </cell>
          <cell r="Y22">
            <v>0.57360626860587294</v>
          </cell>
          <cell r="Z22">
            <v>0</v>
          </cell>
          <cell r="AA22">
            <v>0.62495632471317197</v>
          </cell>
          <cell r="AB22">
            <v>0.62214965828383728</v>
          </cell>
          <cell r="AD22">
            <v>0.6052659044916785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933998.74379835697</v>
          </cell>
          <cell r="D24">
            <v>981676.33685840375</v>
          </cell>
          <cell r="E24">
            <v>1087766.8360411725</v>
          </cell>
          <cell r="F24">
            <v>1052835.8639569241</v>
          </cell>
          <cell r="G24">
            <v>1176545.7624317831</v>
          </cell>
          <cell r="H24">
            <v>1099340.7028393217</v>
          </cell>
          <cell r="I24">
            <v>854161.29194946936</v>
          </cell>
          <cell r="J24">
            <v>1105859.4384103594</v>
          </cell>
          <cell r="K24">
            <v>1037926.2550493821</v>
          </cell>
          <cell r="L24">
            <v>1254927.6176966955</v>
          </cell>
          <cell r="M24">
            <v>1244183.458532996</v>
          </cell>
          <cell r="N24">
            <v>1273228.5169449365</v>
          </cell>
          <cell r="O24">
            <v>1294255.942075182</v>
          </cell>
          <cell r="P24">
            <v>1108463.3457565436</v>
          </cell>
          <cell r="Q24">
            <v>1253640.9587153508</v>
          </cell>
          <cell r="R24">
            <v>1191050.7949877835</v>
          </cell>
          <cell r="S24">
            <v>1204376.7611942836</v>
          </cell>
          <cell r="T24">
            <v>1088711.6947374449</v>
          </cell>
          <cell r="U24">
            <v>750833.55521555641</v>
          </cell>
          <cell r="V24">
            <v>1028818.1757377076</v>
          </cell>
          <cell r="W24">
            <v>1000827.8758055124</v>
          </cell>
          <cell r="X24">
            <v>876080.024602741</v>
          </cell>
          <cell r="Y24">
            <v>971055.35318876535</v>
          </cell>
          <cell r="Z24">
            <v>0</v>
          </cell>
          <cell r="AA24">
            <v>11768114.482016871</v>
          </cell>
          <cell r="AB24">
            <v>13041342.998961808</v>
          </cell>
          <cell r="AD24">
            <v>11829222.307564864</v>
          </cell>
        </row>
        <row r="25">
          <cell r="A25" t="str">
            <v>Factory Packaging</v>
          </cell>
          <cell r="B25" t="str">
            <v>Packaging Material</v>
          </cell>
          <cell r="C25">
            <v>57801.639999999992</v>
          </cell>
          <cell r="D25">
            <v>62248.349999999991</v>
          </cell>
          <cell r="E25">
            <v>40575.82</v>
          </cell>
          <cell r="F25">
            <v>86125.94</v>
          </cell>
          <cell r="G25">
            <v>68347.45</v>
          </cell>
          <cell r="H25">
            <v>40041.64</v>
          </cell>
          <cell r="I25">
            <v>42633.49</v>
          </cell>
          <cell r="J25">
            <v>63793.57</v>
          </cell>
          <cell r="K25">
            <v>59482.03</v>
          </cell>
          <cell r="L25">
            <v>70257.600000000006</v>
          </cell>
          <cell r="M25">
            <v>62669.61</v>
          </cell>
          <cell r="N25">
            <v>73283.539999999994</v>
          </cell>
          <cell r="O25">
            <v>59441.49</v>
          </cell>
          <cell r="P25">
            <v>66663.080000000031</v>
          </cell>
          <cell r="Q25">
            <v>65922.069999999992</v>
          </cell>
          <cell r="R25">
            <v>76361.539999999994</v>
          </cell>
          <cell r="S25">
            <v>55044.63</v>
          </cell>
          <cell r="T25">
            <v>45189.15</v>
          </cell>
          <cell r="U25">
            <v>11847.72</v>
          </cell>
          <cell r="V25">
            <v>44983.46</v>
          </cell>
          <cell r="W25">
            <v>75920</v>
          </cell>
          <cell r="X25">
            <v>17920.509999999998</v>
          </cell>
          <cell r="Y25">
            <v>40960.5</v>
          </cell>
          <cell r="Z25">
            <v>0</v>
          </cell>
          <cell r="AA25">
            <v>560254.15</v>
          </cell>
          <cell r="AB25">
            <v>633537.69000000006</v>
          </cell>
          <cell r="AD25">
            <v>653977.14</v>
          </cell>
        </row>
        <row r="26">
          <cell r="A26" t="str">
            <v>Freight Inwards</v>
          </cell>
          <cell r="B26" t="str">
            <v>Freight Inwards</v>
          </cell>
          <cell r="C26">
            <v>1609.53</v>
          </cell>
          <cell r="D26">
            <v>287.37</v>
          </cell>
          <cell r="E26">
            <v>740.2</v>
          </cell>
          <cell r="F26">
            <v>5679.79</v>
          </cell>
          <cell r="G26">
            <v>4861.55</v>
          </cell>
          <cell r="H26">
            <v>10476.77</v>
          </cell>
          <cell r="I26">
            <v>3583.5299999999997</v>
          </cell>
          <cell r="J26">
            <v>8081.6399999999994</v>
          </cell>
          <cell r="K26">
            <v>3445.77</v>
          </cell>
          <cell r="L26">
            <v>1855.29</v>
          </cell>
          <cell r="M26">
            <v>2336.77</v>
          </cell>
          <cell r="N26">
            <v>6043.38</v>
          </cell>
          <cell r="O26">
            <v>-4501.21</v>
          </cell>
          <cell r="P26">
            <v>2327.41</v>
          </cell>
          <cell r="Q26">
            <v>4486.82</v>
          </cell>
          <cell r="R26">
            <v>2675.31</v>
          </cell>
          <cell r="S26">
            <v>407.26</v>
          </cell>
          <cell r="T26">
            <v>1343.71</v>
          </cell>
          <cell r="U26">
            <v>143.68</v>
          </cell>
          <cell r="V26">
            <v>1625.71</v>
          </cell>
          <cell r="W26">
            <v>1263.93</v>
          </cell>
          <cell r="X26">
            <v>1399.81</v>
          </cell>
          <cell r="Y26">
            <v>201.69000000000062</v>
          </cell>
          <cell r="Z26">
            <v>0</v>
          </cell>
          <cell r="AA26">
            <v>11374.12</v>
          </cell>
          <cell r="AB26">
            <v>17417.500000000004</v>
          </cell>
          <cell r="AD26">
            <v>42958.209999999992</v>
          </cell>
        </row>
        <row r="27">
          <cell r="A27" t="str">
            <v>Factory Rent</v>
          </cell>
          <cell r="B27" t="str">
            <v>Factory Rent</v>
          </cell>
          <cell r="C27">
            <v>140998.07</v>
          </cell>
          <cell r="D27">
            <v>152950.53999999998</v>
          </cell>
          <cell r="E27">
            <v>153991.4</v>
          </cell>
          <cell r="F27">
            <v>153525.78</v>
          </cell>
          <cell r="G27">
            <v>162304.46000000002</v>
          </cell>
          <cell r="H27">
            <v>163902.12</v>
          </cell>
          <cell r="I27">
            <v>170722.83000000002</v>
          </cell>
          <cell r="J27">
            <v>176303.63</v>
          </cell>
          <cell r="K27">
            <v>178793.18</v>
          </cell>
          <cell r="L27">
            <v>185412.46000000002</v>
          </cell>
          <cell r="M27">
            <v>183259.89</v>
          </cell>
          <cell r="N27">
            <v>194129.03000000003</v>
          </cell>
          <cell r="O27">
            <v>181759.28000000003</v>
          </cell>
          <cell r="P27">
            <v>195745.43</v>
          </cell>
          <cell r="Q27">
            <v>188250.72999999998</v>
          </cell>
          <cell r="R27">
            <v>197937.64</v>
          </cell>
          <cell r="S27">
            <v>189231.95</v>
          </cell>
          <cell r="T27">
            <v>192913.56400000001</v>
          </cell>
          <cell r="U27">
            <v>215951.52699999997</v>
          </cell>
          <cell r="V27">
            <v>192892.15699999995</v>
          </cell>
          <cell r="W27">
            <v>185764.94699999999</v>
          </cell>
          <cell r="X27">
            <v>203616.57699999999</v>
          </cell>
          <cell r="Y27">
            <v>203828.26999999996</v>
          </cell>
          <cell r="Z27">
            <v>0</v>
          </cell>
          <cell r="AA27">
            <v>2147892.0719999997</v>
          </cell>
          <cell r="AB27">
            <v>2342021.102</v>
          </cell>
          <cell r="AD27">
            <v>1822164.3599999999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53911.279999999992</v>
          </cell>
          <cell r="D28">
            <v>37687.03</v>
          </cell>
          <cell r="E28">
            <v>35202.629999999997</v>
          </cell>
          <cell r="F28">
            <v>42004.650000000009</v>
          </cell>
          <cell r="G28">
            <v>57386.720000000008</v>
          </cell>
          <cell r="H28">
            <v>22169.959999999995</v>
          </cell>
          <cell r="I28">
            <v>52616.74</v>
          </cell>
          <cell r="J28">
            <v>49648.21</v>
          </cell>
          <cell r="K28">
            <v>43725.479999999996</v>
          </cell>
          <cell r="L28">
            <v>58643.68</v>
          </cell>
          <cell r="M28">
            <v>56680.6</v>
          </cell>
          <cell r="N28">
            <v>5559.6099999999988</v>
          </cell>
          <cell r="O28">
            <v>29551.879999999997</v>
          </cell>
          <cell r="P28">
            <v>53367.310000000005</v>
          </cell>
          <cell r="Q28">
            <v>41591.18</v>
          </cell>
          <cell r="R28">
            <v>37106.159999999989</v>
          </cell>
          <cell r="S28">
            <v>42356.22</v>
          </cell>
          <cell r="T28">
            <v>39608.83</v>
          </cell>
          <cell r="U28">
            <v>20602.489999999998</v>
          </cell>
          <cell r="V28">
            <v>29274.13</v>
          </cell>
          <cell r="W28">
            <v>40502.69</v>
          </cell>
          <cell r="X28">
            <v>29918.620000000003</v>
          </cell>
          <cell r="Y28">
            <v>25498.379999999997</v>
          </cell>
          <cell r="Z28">
            <v>0</v>
          </cell>
          <cell r="AA28">
            <v>389377.88999999996</v>
          </cell>
          <cell r="AB28">
            <v>394937.5</v>
          </cell>
          <cell r="AD28">
            <v>509676.98</v>
          </cell>
        </row>
        <row r="29">
          <cell r="A29" t="str">
            <v>Factory Motor</v>
          </cell>
          <cell r="B29" t="str">
            <v>Motor Vehicle Expenses</v>
          </cell>
          <cell r="C29">
            <v>11045.4</v>
          </cell>
          <cell r="D29">
            <v>15751.36</v>
          </cell>
          <cell r="E29">
            <v>6924.5700000000006</v>
          </cell>
          <cell r="F29">
            <v>7983.1500000000005</v>
          </cell>
          <cell r="G29">
            <v>10802.98</v>
          </cell>
          <cell r="H29">
            <v>7456.8600000000006</v>
          </cell>
          <cell r="I29">
            <v>6443.6</v>
          </cell>
          <cell r="J29">
            <v>11191.42</v>
          </cell>
          <cell r="K29">
            <v>6249.11</v>
          </cell>
          <cell r="L29">
            <v>6517.5300000000007</v>
          </cell>
          <cell r="M29">
            <v>18741.14</v>
          </cell>
          <cell r="N29">
            <v>8495.73</v>
          </cell>
          <cell r="O29">
            <v>17585.379999999997</v>
          </cell>
          <cell r="P29">
            <v>10595.47</v>
          </cell>
          <cell r="Q29">
            <v>15434.76</v>
          </cell>
          <cell r="R29">
            <v>12310.67</v>
          </cell>
          <cell r="S29">
            <v>7051.35</v>
          </cell>
          <cell r="T29">
            <v>4384.57</v>
          </cell>
          <cell r="U29">
            <v>5470.59</v>
          </cell>
          <cell r="V29">
            <v>9087.7860000000001</v>
          </cell>
          <cell r="W29">
            <v>8990.4000000000015</v>
          </cell>
          <cell r="X29">
            <v>8641.1</v>
          </cell>
          <cell r="Y29">
            <v>7248.0199999999995</v>
          </cell>
          <cell r="Z29">
            <v>0</v>
          </cell>
          <cell r="AA29">
            <v>106800.09600000001</v>
          </cell>
          <cell r="AB29">
            <v>115295.82599999999</v>
          </cell>
          <cell r="AD29">
            <v>109107.12000000001</v>
          </cell>
        </row>
        <row r="30">
          <cell r="A30" t="str">
            <v>Factory Insurance</v>
          </cell>
          <cell r="B30" t="str">
            <v>Insurance - General</v>
          </cell>
          <cell r="C30">
            <v>22671.48</v>
          </cell>
          <cell r="D30">
            <v>17437.5</v>
          </cell>
          <cell r="E30">
            <v>31619.68</v>
          </cell>
          <cell r="F30">
            <v>15401.599999999999</v>
          </cell>
          <cell r="G30">
            <v>25730.29</v>
          </cell>
          <cell r="H30">
            <v>16248.56</v>
          </cell>
          <cell r="I30">
            <v>28327.19</v>
          </cell>
          <cell r="J30">
            <v>20286.420000000002</v>
          </cell>
          <cell r="K30">
            <v>36844.020000000004</v>
          </cell>
          <cell r="L30">
            <v>17150.550000000003</v>
          </cell>
          <cell r="M30">
            <v>17150.550000000007</v>
          </cell>
          <cell r="N30">
            <v>16985.650000000005</v>
          </cell>
          <cell r="O30">
            <v>17192.740000000002</v>
          </cell>
          <cell r="P30">
            <v>17648.7</v>
          </cell>
          <cell r="Q30">
            <v>27998.010000000002</v>
          </cell>
          <cell r="R30">
            <v>-17182.390000000003</v>
          </cell>
          <cell r="S30">
            <v>485.55000000000109</v>
          </cell>
          <cell r="T30">
            <v>10394.605</v>
          </cell>
          <cell r="U30">
            <v>18974.480000000003</v>
          </cell>
          <cell r="V30">
            <v>15454.394999999997</v>
          </cell>
          <cell r="W30">
            <v>17175.924999999999</v>
          </cell>
          <cell r="X30">
            <v>18014.979999999996</v>
          </cell>
          <cell r="Y30">
            <v>18973.440000000002</v>
          </cell>
          <cell r="Z30">
            <v>0</v>
          </cell>
          <cell r="AA30">
            <v>145130.435</v>
          </cell>
          <cell r="AB30">
            <v>162116.08499999999</v>
          </cell>
          <cell r="AD30">
            <v>248867.84000000005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6753.619999999999</v>
          </cell>
          <cell r="D31">
            <v>33877.659999999996</v>
          </cell>
          <cell r="E31">
            <v>70384.91</v>
          </cell>
          <cell r="F31">
            <v>70485.3</v>
          </cell>
          <cell r="G31">
            <v>44200.03</v>
          </cell>
          <cell r="H31">
            <v>27766.249999999996</v>
          </cell>
          <cell r="I31">
            <v>55629.840000000004</v>
          </cell>
          <cell r="J31">
            <v>27130.819999999996</v>
          </cell>
          <cell r="K31">
            <v>45173.279999999999</v>
          </cell>
          <cell r="L31">
            <v>35702.240000000005</v>
          </cell>
          <cell r="M31">
            <v>45201.289999999994</v>
          </cell>
          <cell r="N31">
            <v>37982.78</v>
          </cell>
          <cell r="O31">
            <v>59036.55</v>
          </cell>
          <cell r="P31">
            <v>40723</v>
          </cell>
          <cell r="Q31">
            <v>5861.4099999999989</v>
          </cell>
          <cell r="R31">
            <v>29454.940000000002</v>
          </cell>
          <cell r="S31">
            <v>28167.24</v>
          </cell>
          <cell r="T31">
            <v>47303.979999999996</v>
          </cell>
          <cell r="U31">
            <v>18104.940000000002</v>
          </cell>
          <cell r="V31">
            <v>-19145.43</v>
          </cell>
          <cell r="W31">
            <v>20557.789999999994</v>
          </cell>
          <cell r="X31">
            <v>18544.07</v>
          </cell>
          <cell r="Y31">
            <v>66158.950000000012</v>
          </cell>
          <cell r="Z31">
            <v>0</v>
          </cell>
          <cell r="AA31">
            <v>314767.44</v>
          </cell>
          <cell r="AB31">
            <v>352750.22000000003</v>
          </cell>
          <cell r="AD31">
            <v>462305.23999999993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112461.06999999998</v>
          </cell>
          <cell r="D32">
            <v>107569.38</v>
          </cell>
          <cell r="E32">
            <v>105759.16</v>
          </cell>
          <cell r="F32">
            <v>115475.40000000001</v>
          </cell>
          <cell r="G32">
            <v>94429.009999999922</v>
          </cell>
          <cell r="H32">
            <v>102618.36000000004</v>
          </cell>
          <cell r="I32">
            <v>103539.16</v>
          </cell>
          <cell r="J32">
            <v>122372.92000000001</v>
          </cell>
          <cell r="K32">
            <v>91647.489999999991</v>
          </cell>
          <cell r="L32">
            <v>126085.16000000002</v>
          </cell>
          <cell r="M32">
            <v>134667.87999999995</v>
          </cell>
          <cell r="N32">
            <v>131135.30000000005</v>
          </cell>
          <cell r="O32">
            <v>102390.56</v>
          </cell>
          <cell r="P32">
            <v>98861.539999999979</v>
          </cell>
          <cell r="Q32">
            <v>95398.890000000014</v>
          </cell>
          <cell r="R32">
            <v>120930.09999999999</v>
          </cell>
          <cell r="S32">
            <v>130880.91000000003</v>
          </cell>
          <cell r="T32">
            <v>78151.609999999986</v>
          </cell>
          <cell r="U32">
            <v>69710.059999999983</v>
          </cell>
          <cell r="V32">
            <v>77264.820000000022</v>
          </cell>
          <cell r="W32">
            <v>97988.779999999984</v>
          </cell>
          <cell r="X32">
            <v>84982.080000000002</v>
          </cell>
          <cell r="Y32">
            <v>88819.22000000003</v>
          </cell>
          <cell r="Z32">
            <v>0</v>
          </cell>
          <cell r="AA32">
            <v>1045378.5700000001</v>
          </cell>
          <cell r="AB32">
            <v>1176513.8700000001</v>
          </cell>
          <cell r="AD32">
            <v>1216624.9899999998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39355.539999999994</v>
          </cell>
          <cell r="D33">
            <v>31935.219999999998</v>
          </cell>
          <cell r="E33">
            <v>33507.5</v>
          </cell>
          <cell r="F33">
            <v>52200.950000000004</v>
          </cell>
          <cell r="G33">
            <v>51444.749999999993</v>
          </cell>
          <cell r="H33">
            <v>27081.710000000006</v>
          </cell>
          <cell r="I33">
            <v>31766.58</v>
          </cell>
          <cell r="J33">
            <v>57462.020000000004</v>
          </cell>
          <cell r="K33">
            <v>38752.6</v>
          </cell>
          <cell r="L33">
            <v>65915.14</v>
          </cell>
          <cell r="M33">
            <v>38498.959999999992</v>
          </cell>
          <cell r="N33">
            <v>30869.000000000015</v>
          </cell>
          <cell r="O33">
            <v>65717.67</v>
          </cell>
          <cell r="P33">
            <v>53091.46</v>
          </cell>
          <cell r="Q33">
            <v>39244.89</v>
          </cell>
          <cell r="R33">
            <v>29327.789999999994</v>
          </cell>
          <cell r="S33">
            <v>54848.290000000008</v>
          </cell>
          <cell r="T33">
            <v>79221.210000000006</v>
          </cell>
          <cell r="U33">
            <v>65852.84</v>
          </cell>
          <cell r="V33">
            <v>75394.24000000002</v>
          </cell>
          <cell r="W33">
            <v>71778.58</v>
          </cell>
          <cell r="X33">
            <v>58705.45</v>
          </cell>
          <cell r="Y33">
            <v>59649.249999999993</v>
          </cell>
          <cell r="Z33">
            <v>0</v>
          </cell>
          <cell r="AA33">
            <v>652831.66999999993</v>
          </cell>
          <cell r="AB33">
            <v>683700.66999999993</v>
          </cell>
          <cell r="AD33">
            <v>467920.97</v>
          </cell>
        </row>
        <row r="34">
          <cell r="B34" t="str">
            <v>Total Manufacturing Costs</v>
          </cell>
          <cell r="C34">
            <v>1380606.3737983571</v>
          </cell>
          <cell r="D34">
            <v>1441420.7468584038</v>
          </cell>
          <cell r="E34">
            <v>1566472.7060411721</v>
          </cell>
          <cell r="F34">
            <v>1601718.4239569239</v>
          </cell>
          <cell r="G34">
            <v>1696053.0024317831</v>
          </cell>
          <cell r="H34">
            <v>1517102.9328393219</v>
          </cell>
          <cell r="I34">
            <v>1349424.2519494696</v>
          </cell>
          <cell r="J34">
            <v>1642130.0884103591</v>
          </cell>
          <cell r="K34">
            <v>1542039.2150493823</v>
          </cell>
          <cell r="L34">
            <v>1822467.2676966954</v>
          </cell>
          <cell r="M34">
            <v>1803390.148532996</v>
          </cell>
          <cell r="N34">
            <v>1777712.5369449365</v>
          </cell>
          <cell r="O34">
            <v>1822430.2820751818</v>
          </cell>
          <cell r="P34">
            <v>1647486.7457565435</v>
          </cell>
          <cell r="Q34">
            <v>1737829.7187153508</v>
          </cell>
          <cell r="R34">
            <v>1679972.5549877835</v>
          </cell>
          <cell r="S34">
            <v>1712850.1611942835</v>
          </cell>
          <cell r="T34">
            <v>1587222.9237374449</v>
          </cell>
          <cell r="U34">
            <v>1177491.8822155565</v>
          </cell>
          <cell r="V34">
            <v>1455649.4437377076</v>
          </cell>
          <cell r="W34">
            <v>1520770.9178055124</v>
          </cell>
          <cell r="X34">
            <v>1317823.2216027414</v>
          </cell>
          <cell r="Y34">
            <v>1482393.073188765</v>
          </cell>
          <cell r="Z34">
            <v>0</v>
          </cell>
          <cell r="AA34">
            <v>17141920.925016873</v>
          </cell>
          <cell r="AB34">
            <v>18919633.461961806</v>
          </cell>
          <cell r="AD34">
            <v>17362825.157564864</v>
          </cell>
        </row>
        <row r="35">
          <cell r="C35">
            <v>0.15919110046059129</v>
          </cell>
          <cell r="D35">
            <v>0.15066193654277926</v>
          </cell>
          <cell r="E35">
            <v>0.17443714852460068</v>
          </cell>
          <cell r="F35">
            <v>0.15199675660410192</v>
          </cell>
          <cell r="G35">
            <v>0.1546371519647062</v>
          </cell>
          <cell r="H35">
            <v>0.16931184547250352</v>
          </cell>
          <cell r="I35">
            <v>0.19560437130554489</v>
          </cell>
          <cell r="J35">
            <v>0.17270081095511475</v>
          </cell>
          <cell r="K35">
            <v>0.1543367767225072</v>
          </cell>
          <cell r="L35">
            <v>0.16727633942723819</v>
          </cell>
          <cell r="M35">
            <v>0.14898075828717361</v>
          </cell>
          <cell r="N35">
            <v>0.15392714945279776</v>
          </cell>
          <cell r="O35">
            <v>0.16832331643751916</v>
          </cell>
          <cell r="P35">
            <v>0.15706534383296353</v>
          </cell>
          <cell r="Q35">
            <v>0.16499687347905723</v>
          </cell>
          <cell r="R35">
            <v>0.14008098864381666</v>
          </cell>
          <cell r="S35">
            <v>0.1537683027775586</v>
          </cell>
          <cell r="T35">
            <v>0.14540278124895087</v>
          </cell>
          <cell r="U35">
            <v>0.2267017177500214</v>
          </cell>
          <cell r="V35">
            <v>0.16844000435093054</v>
          </cell>
          <cell r="W35">
            <v>0.15650524218205145</v>
          </cell>
          <cell r="X35">
            <v>0.17091728748922133</v>
          </cell>
          <cell r="Y35">
            <v>0.15031330974650564</v>
          </cell>
          <cell r="Z35">
            <v>0</v>
          </cell>
          <cell r="AA35">
            <v>0.16017185262876529</v>
          </cell>
          <cell r="AB35">
            <v>0.15956360666668504</v>
          </cell>
          <cell r="AD35">
            <v>0.16214102835048377</v>
          </cell>
        </row>
        <row r="36">
          <cell r="B36" t="str">
            <v>Contribution margin</v>
          </cell>
          <cell r="C36">
            <v>3973910.316201644</v>
          </cell>
          <cell r="D36">
            <v>4220460.4831415946</v>
          </cell>
          <cell r="E36">
            <v>4135058.5339588299</v>
          </cell>
          <cell r="F36">
            <v>5049124.6960430751</v>
          </cell>
          <cell r="G36">
            <v>5111102.2975682169</v>
          </cell>
          <cell r="H36">
            <v>3420650.1371606821</v>
          </cell>
          <cell r="I36">
            <v>2898564.980893082</v>
          </cell>
          <cell r="J36">
            <v>4201893.5626311041</v>
          </cell>
          <cell r="K36">
            <v>4578954.3403051719</v>
          </cell>
          <cell r="L36">
            <v>4693411.9840102633</v>
          </cell>
          <cell r="M36">
            <v>5168767.954034037</v>
          </cell>
          <cell r="N36">
            <v>5107150.5375210587</v>
          </cell>
          <cell r="O36">
            <v>4949803.3679248122</v>
          </cell>
          <cell r="P36">
            <v>4436732.2042434597</v>
          </cell>
          <cell r="Q36">
            <v>5173012.3312846478</v>
          </cell>
          <cell r="R36">
            <v>5446244.3050122187</v>
          </cell>
          <cell r="S36">
            <v>5567698.6188057177</v>
          </cell>
          <cell r="T36">
            <v>4790797.4762625564</v>
          </cell>
          <cell r="U36">
            <v>2287993.7377844444</v>
          </cell>
          <cell r="V36">
            <v>4437928.8762622923</v>
          </cell>
          <cell r="W36">
            <v>5127126.2221944844</v>
          </cell>
          <cell r="X36">
            <v>3350328.2883972609</v>
          </cell>
          <cell r="Y36">
            <v>4174524.2068112353</v>
          </cell>
          <cell r="Z36">
            <v>0</v>
          </cell>
          <cell r="AA36">
            <v>49742189.634983122</v>
          </cell>
          <cell r="AB36">
            <v>54849340.172504187</v>
          </cell>
          <cell r="AD36">
            <v>47451899.285947725</v>
          </cell>
        </row>
        <row r="37">
          <cell r="C37">
            <v>0.45821254223778579</v>
          </cell>
          <cell r="D37">
            <v>0.44113611579287865</v>
          </cell>
          <cell r="E37">
            <v>0.46046625444818673</v>
          </cell>
          <cell r="F37">
            <v>0.47914200524227651</v>
          </cell>
          <cell r="G37">
            <v>0.46600330388436945</v>
          </cell>
          <cell r="H37">
            <v>0.38175167610712574</v>
          </cell>
          <cell r="I37">
            <v>0.42015843420390137</v>
          </cell>
          <cell r="J37">
            <v>0.44190800164677757</v>
          </cell>
          <cell r="K37">
            <v>0.45828993630334047</v>
          </cell>
          <cell r="L37">
            <v>0.43078786106342742</v>
          </cell>
          <cell r="M37">
            <v>0.42699965386239019</v>
          </cell>
          <cell r="N37">
            <v>0.44221386063797002</v>
          </cell>
          <cell r="O37">
            <v>0.45717376779647645</v>
          </cell>
          <cell r="P37">
            <v>0.42298177569512224</v>
          </cell>
          <cell r="Q37">
            <v>0.4911475801907268</v>
          </cell>
          <cell r="R37">
            <v>0.45412366075671723</v>
          </cell>
          <cell r="S37">
            <v>0.49983097552080824</v>
          </cell>
          <cell r="T37">
            <v>0.43887677466801739</v>
          </cell>
          <cell r="U37">
            <v>0.44050589086105624</v>
          </cell>
          <cell r="V37">
            <v>0.51353350385468</v>
          </cell>
          <cell r="W37">
            <v>0.5276416860077765</v>
          </cell>
          <cell r="X37">
            <v>0.43452643257783241</v>
          </cell>
          <cell r="Y37">
            <v>0.4232929588593673</v>
          </cell>
          <cell r="Z37">
            <v>0</v>
          </cell>
          <cell r="AA37">
            <v>0.46478447208440676</v>
          </cell>
          <cell r="AB37">
            <v>0.46258605161715222</v>
          </cell>
          <cell r="AD37">
            <v>0.44312487614119478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723449.00601165858</v>
          </cell>
          <cell r="D39">
            <v>798226.13389568706</v>
          </cell>
          <cell r="E39">
            <v>729472.28103778767</v>
          </cell>
          <cell r="F39">
            <v>755218.72296735516</v>
          </cell>
          <cell r="G39">
            <v>781638.3863506749</v>
          </cell>
          <cell r="H39">
            <v>784240.11779060797</v>
          </cell>
          <cell r="I39">
            <v>673697.36655077222</v>
          </cell>
          <cell r="J39">
            <v>969063.85547275061</v>
          </cell>
          <cell r="K39">
            <v>965233.94702278636</v>
          </cell>
          <cell r="L39">
            <v>1056750.0667418712</v>
          </cell>
          <cell r="M39">
            <v>896127.15824489191</v>
          </cell>
          <cell r="N39">
            <v>1126997.2465347811</v>
          </cell>
          <cell r="O39">
            <v>1289924.8464605554</v>
          </cell>
          <cell r="P39">
            <v>1182277.4752046685</v>
          </cell>
          <cell r="Q39">
            <v>1250663.3695340657</v>
          </cell>
          <cell r="R39">
            <v>1247011.1664395784</v>
          </cell>
          <cell r="S39">
            <v>1242192.2646189488</v>
          </cell>
          <cell r="T39">
            <v>1234803.8463015957</v>
          </cell>
          <cell r="U39">
            <v>864668.73641015345</v>
          </cell>
          <cell r="V39">
            <v>981306.89331726357</v>
          </cell>
          <cell r="W39">
            <v>1169223.7679570348</v>
          </cell>
          <cell r="X39">
            <v>1123863.3797243361</v>
          </cell>
          <cell r="Y39">
            <v>1017719.6093765846</v>
          </cell>
          <cell r="Z39">
            <v>0</v>
          </cell>
          <cell r="AA39">
            <v>12603655.355344787</v>
          </cell>
          <cell r="AB39">
            <v>13730652.601879569</v>
          </cell>
          <cell r="AD39">
            <v>9133117.0420868434</v>
          </cell>
        </row>
        <row r="40">
          <cell r="A40" t="str">
            <v>Installation Labour</v>
          </cell>
          <cell r="B40" t="str">
            <v>Installation Labour</v>
          </cell>
          <cell r="C40">
            <v>731686.36</v>
          </cell>
          <cell r="D40">
            <v>749588.99</v>
          </cell>
          <cell r="E40">
            <v>622135.75</v>
          </cell>
          <cell r="F40">
            <v>793272.7300000001</v>
          </cell>
          <cell r="G40">
            <v>787478.19000000018</v>
          </cell>
          <cell r="H40">
            <v>720108.71</v>
          </cell>
          <cell r="I40">
            <v>590621.80141587544</v>
          </cell>
          <cell r="J40">
            <v>755043.23809052794</v>
          </cell>
          <cell r="K40">
            <v>752030.33927112794</v>
          </cell>
          <cell r="L40">
            <v>860452.02396086801</v>
          </cell>
          <cell r="M40">
            <v>959594.26837346039</v>
          </cell>
          <cell r="N40">
            <v>826167.61617516575</v>
          </cell>
          <cell r="O40">
            <v>933174.48000000021</v>
          </cell>
          <cell r="P40">
            <v>821117.28</v>
          </cell>
          <cell r="Q40">
            <v>825596.57000000007</v>
          </cell>
          <cell r="R40">
            <v>909418.29999999981</v>
          </cell>
          <cell r="S40">
            <v>906875.48</v>
          </cell>
          <cell r="T40">
            <v>817420.33</v>
          </cell>
          <cell r="U40">
            <v>473672.45999999996</v>
          </cell>
          <cell r="V40">
            <v>701315.24000000011</v>
          </cell>
          <cell r="W40">
            <v>820203.53000000014</v>
          </cell>
          <cell r="X40">
            <v>732909.9</v>
          </cell>
          <cell r="Y40">
            <v>789062.92</v>
          </cell>
          <cell r="Z40">
            <v>0</v>
          </cell>
          <cell r="AA40">
            <v>8730766.4900000002</v>
          </cell>
          <cell r="AB40">
            <v>9556934.1061751675</v>
          </cell>
          <cell r="AD40">
            <v>8322012.4011118608</v>
          </cell>
        </row>
        <row r="41">
          <cell r="A41" t="str">
            <v>Sales Commission</v>
          </cell>
          <cell r="B41" t="str">
            <v>Sales Commission</v>
          </cell>
          <cell r="C41">
            <v>56952.52</v>
          </cell>
          <cell r="D41">
            <v>60371.9</v>
          </cell>
          <cell r="E41">
            <v>64691.919999999991</v>
          </cell>
          <cell r="F41">
            <v>61704.799999999996</v>
          </cell>
          <cell r="G41">
            <v>79907.179999999993</v>
          </cell>
          <cell r="H41">
            <v>54848.41</v>
          </cell>
          <cell r="I41">
            <v>62507.32</v>
          </cell>
          <cell r="J41">
            <v>63817.560000000005</v>
          </cell>
          <cell r="K41">
            <v>77195.22</v>
          </cell>
          <cell r="L41">
            <v>77978.789999999979</v>
          </cell>
          <cell r="M41">
            <v>83838.87000000001</v>
          </cell>
          <cell r="N41">
            <v>60932.470000000008</v>
          </cell>
          <cell r="O41">
            <v>86433.700000000012</v>
          </cell>
          <cell r="P41">
            <v>58695.73</v>
          </cell>
          <cell r="Q41">
            <v>69627.5</v>
          </cell>
          <cell r="R41">
            <v>86552.23</v>
          </cell>
          <cell r="S41">
            <v>80563.789999999994</v>
          </cell>
          <cell r="T41">
            <v>107177.49</v>
          </cell>
          <cell r="U41">
            <v>57979.05000000001</v>
          </cell>
          <cell r="V41">
            <v>74362.760000000009</v>
          </cell>
          <cell r="W41">
            <v>65424.590000000004</v>
          </cell>
          <cell r="X41">
            <v>51337.020000000004</v>
          </cell>
          <cell r="Y41">
            <v>75182.299999999988</v>
          </cell>
          <cell r="Z41">
            <v>0</v>
          </cell>
          <cell r="AA41">
            <v>813336.15999999992</v>
          </cell>
          <cell r="AB41">
            <v>874268.63000000012</v>
          </cell>
          <cell r="AD41">
            <v>743814.48999999987</v>
          </cell>
        </row>
        <row r="42">
          <cell r="A42" t="str">
            <v>Sales Advertising</v>
          </cell>
          <cell r="B42" t="str">
            <v>Advertising Expenses</v>
          </cell>
          <cell r="C42">
            <v>73051.009999999995</v>
          </cell>
          <cell r="D42">
            <v>63757.79</v>
          </cell>
          <cell r="E42">
            <v>69711.570000000007</v>
          </cell>
          <cell r="F42">
            <v>69114.61</v>
          </cell>
          <cell r="G42">
            <v>121326.18999999997</v>
          </cell>
          <cell r="H42">
            <v>64959.1</v>
          </cell>
          <cell r="I42">
            <v>72634.59884279281</v>
          </cell>
          <cell r="J42">
            <v>102270.3780499268</v>
          </cell>
          <cell r="K42">
            <v>91731.844791126292</v>
          </cell>
          <cell r="L42">
            <v>26705.402649157102</v>
          </cell>
          <cell r="M42">
            <v>73639.074634186894</v>
          </cell>
          <cell r="N42">
            <v>83491.632061351469</v>
          </cell>
          <cell r="O42">
            <v>97622.950000000012</v>
          </cell>
          <cell r="P42">
            <v>70390.999999999985</v>
          </cell>
          <cell r="Q42">
            <v>103100.49</v>
          </cell>
          <cell r="R42">
            <v>113621.66</v>
          </cell>
          <cell r="S42">
            <v>113077.56</v>
          </cell>
          <cell r="T42">
            <v>72902.649999999994</v>
          </cell>
          <cell r="U42">
            <v>80742.200000000012</v>
          </cell>
          <cell r="V42">
            <v>97670.699999999983</v>
          </cell>
          <cell r="W42">
            <v>137749.56</v>
          </cell>
          <cell r="X42">
            <v>116626.97</v>
          </cell>
          <cell r="Y42">
            <v>125070.28000000001</v>
          </cell>
          <cell r="Z42">
            <v>0</v>
          </cell>
          <cell r="AA42">
            <v>1128576.02</v>
          </cell>
          <cell r="AB42">
            <v>1212067.6520613516</v>
          </cell>
          <cell r="AD42">
            <v>828901.56896718987</v>
          </cell>
        </row>
        <row r="43">
          <cell r="A43" t="str">
            <v>Sales Doubtful Debts</v>
          </cell>
          <cell r="B43" t="str">
            <v>Doubtful Debts</v>
          </cell>
          <cell r="C43">
            <v>6315.800000000002</v>
          </cell>
          <cell r="D43">
            <v>8092.8099999999995</v>
          </cell>
          <cell r="E43">
            <v>6315.8100000000013</v>
          </cell>
          <cell r="F43">
            <v>7664.380000000001</v>
          </cell>
          <cell r="G43">
            <v>6608.14</v>
          </cell>
          <cell r="H43">
            <v>86315.819999999992</v>
          </cell>
          <cell r="I43">
            <v>6315.83</v>
          </cell>
          <cell r="J43">
            <v>6268.6253710474939</v>
          </cell>
          <cell r="K43">
            <v>6315.83</v>
          </cell>
          <cell r="L43">
            <v>43465.83</v>
          </cell>
          <cell r="M43">
            <v>49106.89255242615</v>
          </cell>
          <cell r="N43">
            <v>173259.05313598792</v>
          </cell>
          <cell r="O43">
            <v>24944.239999999998</v>
          </cell>
          <cell r="P43">
            <v>26914.289999999997</v>
          </cell>
          <cell r="Q43">
            <v>35134.549999999996</v>
          </cell>
          <cell r="R43">
            <v>52735.139999999992</v>
          </cell>
          <cell r="S43">
            <v>4827.38</v>
          </cell>
          <cell r="T43">
            <v>41545.879999999997</v>
          </cell>
          <cell r="U43">
            <v>20001.61</v>
          </cell>
          <cell r="V43">
            <v>49055.73000000001</v>
          </cell>
          <cell r="W43">
            <v>10454.440000000008</v>
          </cell>
          <cell r="X43">
            <v>55189.82</v>
          </cell>
          <cell r="Y43">
            <v>52276.479999999996</v>
          </cell>
          <cell r="Z43">
            <v>0</v>
          </cell>
          <cell r="AA43">
            <v>373079.56</v>
          </cell>
          <cell r="AB43">
            <v>546338.61313598789</v>
          </cell>
          <cell r="AD43">
            <v>232785.76792347361</v>
          </cell>
        </row>
        <row r="44">
          <cell r="A44" t="str">
            <v>Sales Motor</v>
          </cell>
          <cell r="B44" t="str">
            <v>Motor Vehicle Expenses</v>
          </cell>
          <cell r="C44">
            <v>78023.509999999995</v>
          </cell>
          <cell r="D44">
            <v>94222.369999999981</v>
          </cell>
          <cell r="E44">
            <v>83064.549999999988</v>
          </cell>
          <cell r="F44">
            <v>87883.25</v>
          </cell>
          <cell r="G44">
            <v>95447.729999999981</v>
          </cell>
          <cell r="H44">
            <v>78299.679999999978</v>
          </cell>
          <cell r="I44">
            <v>85943.185373016779</v>
          </cell>
          <cell r="J44">
            <v>124153.10164628216</v>
          </cell>
          <cell r="K44">
            <v>97764.489846481621</v>
          </cell>
          <cell r="L44">
            <v>135034.99322267808</v>
          </cell>
          <cell r="M44">
            <v>130745.78240007776</v>
          </cell>
          <cell r="N44">
            <v>145617.33237451149</v>
          </cell>
          <cell r="O44">
            <v>152346.41999999998</v>
          </cell>
          <cell r="P44">
            <v>141596.99999999997</v>
          </cell>
          <cell r="Q44">
            <v>127722.75</v>
          </cell>
          <cell r="R44">
            <v>140960.36000000002</v>
          </cell>
          <cell r="S44">
            <v>111833.74</v>
          </cell>
          <cell r="T44">
            <v>98735.26</v>
          </cell>
          <cell r="U44">
            <v>79276.87000000001</v>
          </cell>
          <cell r="V44">
            <v>122958.13999999996</v>
          </cell>
          <cell r="W44">
            <v>113516.32999999999</v>
          </cell>
          <cell r="X44">
            <v>116868.31999999999</v>
          </cell>
          <cell r="Y44">
            <v>99015.090000000011</v>
          </cell>
          <cell r="Z44">
            <v>0</v>
          </cell>
          <cell r="AA44">
            <v>1304830.28</v>
          </cell>
          <cell r="AB44">
            <v>1450447.6123745115</v>
          </cell>
          <cell r="AD44">
            <v>1090582.6424885362</v>
          </cell>
        </row>
        <row r="45">
          <cell r="A45" t="str">
            <v>Sales Rent</v>
          </cell>
          <cell r="B45" t="str">
            <v>Rent</v>
          </cell>
          <cell r="C45">
            <v>96619.239999999991</v>
          </cell>
          <cell r="D45">
            <v>92434.63</v>
          </cell>
          <cell r="E45">
            <v>92609.86</v>
          </cell>
          <cell r="F45">
            <v>92512.14</v>
          </cell>
          <cell r="G45">
            <v>98598.6</v>
          </cell>
          <cell r="H45">
            <v>99550.940000000017</v>
          </cell>
          <cell r="I45">
            <v>124998.82</v>
          </cell>
          <cell r="J45">
            <v>125660.35</v>
          </cell>
          <cell r="K45">
            <v>133283.20000000001</v>
          </cell>
          <cell r="L45">
            <v>146275.81</v>
          </cell>
          <cell r="M45">
            <v>130699.70000000001</v>
          </cell>
          <cell r="N45">
            <v>137935.27000000002</v>
          </cell>
          <cell r="O45">
            <v>146688.71</v>
          </cell>
          <cell r="P45">
            <v>155853.83000000002</v>
          </cell>
          <cell r="Q45">
            <v>144608.69999999998</v>
          </cell>
          <cell r="R45">
            <v>147598.46</v>
          </cell>
          <cell r="S45">
            <v>160683.18000000002</v>
          </cell>
          <cell r="T45">
            <v>130574.83600000001</v>
          </cell>
          <cell r="U45">
            <v>160845.383</v>
          </cell>
          <cell r="V45">
            <v>152983.573</v>
          </cell>
          <cell r="W45">
            <v>155246.96300000002</v>
          </cell>
          <cell r="X45">
            <v>166615.44299999997</v>
          </cell>
          <cell r="Y45">
            <v>159709.59</v>
          </cell>
          <cell r="Z45">
            <v>0</v>
          </cell>
          <cell r="AA45">
            <v>1681408.6680000001</v>
          </cell>
          <cell r="AB45">
            <v>1819343.9380000001</v>
          </cell>
          <cell r="AD45">
            <v>1233243.29</v>
          </cell>
        </row>
        <row r="46">
          <cell r="A46" t="str">
            <v>Sales Telephone</v>
          </cell>
          <cell r="B46" t="str">
            <v>Telephone</v>
          </cell>
          <cell r="C46">
            <v>31761.97</v>
          </cell>
          <cell r="D46">
            <v>31188.71</v>
          </cell>
          <cell r="E46">
            <v>42948.020000000004</v>
          </cell>
          <cell r="F46">
            <v>23804.880000000001</v>
          </cell>
          <cell r="G46">
            <v>36064.74</v>
          </cell>
          <cell r="H46">
            <v>32572.22</v>
          </cell>
          <cell r="I46">
            <v>29097.646486797414</v>
          </cell>
          <cell r="J46">
            <v>64991.561207316765</v>
          </cell>
          <cell r="K46">
            <v>47286.240521146567</v>
          </cell>
          <cell r="L46">
            <v>42225.367265989524</v>
          </cell>
          <cell r="M46">
            <v>43757.676676591604</v>
          </cell>
          <cell r="N46">
            <v>47754.886227017458</v>
          </cell>
          <cell r="O46">
            <v>51601.509999999995</v>
          </cell>
          <cell r="P46">
            <v>50232.719999999987</v>
          </cell>
          <cell r="Q46">
            <v>57311.32</v>
          </cell>
          <cell r="R46">
            <v>55293.079999999994</v>
          </cell>
          <cell r="S46">
            <v>59464.08</v>
          </cell>
          <cell r="T46">
            <v>52263.835000000006</v>
          </cell>
          <cell r="U46">
            <v>50538.074999999997</v>
          </cell>
          <cell r="V46">
            <v>56484.495000000003</v>
          </cell>
          <cell r="W46">
            <v>51196.490000000005</v>
          </cell>
          <cell r="X46">
            <v>51107.974999999991</v>
          </cell>
          <cell r="Y46">
            <v>46435.545000000006</v>
          </cell>
          <cell r="Z46">
            <v>0</v>
          </cell>
          <cell r="AA46">
            <v>581929.125</v>
          </cell>
          <cell r="AB46">
            <v>629684.0112270175</v>
          </cell>
          <cell r="AD46">
            <v>425699.0321578419</v>
          </cell>
        </row>
        <row r="47">
          <cell r="A47" t="str">
            <v>Sales Freight</v>
          </cell>
          <cell r="B47" t="str">
            <v>Freight - Outwards</v>
          </cell>
          <cell r="C47">
            <v>172908.34000000003</v>
          </cell>
          <cell r="D47">
            <v>179466.53</v>
          </cell>
          <cell r="E47">
            <v>166752.87</v>
          </cell>
          <cell r="F47">
            <v>216910.36000000002</v>
          </cell>
          <cell r="G47">
            <v>186365.02000000002</v>
          </cell>
          <cell r="H47">
            <v>212662.96000000002</v>
          </cell>
          <cell r="I47">
            <v>113463.91934719011</v>
          </cell>
          <cell r="J47">
            <v>209949.91656509554</v>
          </cell>
          <cell r="K47">
            <v>221065.42760243354</v>
          </cell>
          <cell r="L47">
            <v>206682.10698365862</v>
          </cell>
          <cell r="M47">
            <v>214183.49006082097</v>
          </cell>
          <cell r="N47">
            <v>235606.41916286582</v>
          </cell>
          <cell r="O47">
            <v>277997.27999999997</v>
          </cell>
          <cell r="P47">
            <v>250563.71999999997</v>
          </cell>
          <cell r="Q47">
            <v>244966.67000000007</v>
          </cell>
          <cell r="R47">
            <v>209496.49999999994</v>
          </cell>
          <cell r="S47">
            <v>209498.78000000003</v>
          </cell>
          <cell r="T47">
            <v>191462.87</v>
          </cell>
          <cell r="U47">
            <v>88241.88</v>
          </cell>
          <cell r="V47">
            <v>172487.86999999997</v>
          </cell>
          <cell r="W47">
            <v>157003.49000000002</v>
          </cell>
          <cell r="X47">
            <v>120408.79999999999</v>
          </cell>
          <cell r="Y47">
            <v>198502.91000000012</v>
          </cell>
          <cell r="Z47">
            <v>0</v>
          </cell>
          <cell r="AA47">
            <v>2120630.7699999996</v>
          </cell>
          <cell r="AB47">
            <v>2356237.1891628653</v>
          </cell>
          <cell r="AD47">
            <v>2100410.9405591991</v>
          </cell>
        </row>
        <row r="48">
          <cell r="A48" t="str">
            <v>Sales Insurance</v>
          </cell>
          <cell r="B48" t="str">
            <v>Insurance - General</v>
          </cell>
          <cell r="C48">
            <v>19799.419999999998</v>
          </cell>
          <cell r="D48">
            <v>11693.5</v>
          </cell>
          <cell r="E48">
            <v>13075.859999999999</v>
          </cell>
          <cell r="F48">
            <v>11561.04</v>
          </cell>
          <cell r="G48">
            <v>11831.029999999999</v>
          </cell>
          <cell r="H48">
            <v>12313.08</v>
          </cell>
          <cell r="I48">
            <v>12989.708552685866</v>
          </cell>
          <cell r="J48">
            <v>14462.349195331513</v>
          </cell>
          <cell r="K48">
            <v>13563.513438169255</v>
          </cell>
          <cell r="L48">
            <v>15232.098575797345</v>
          </cell>
          <cell r="M48">
            <v>13852.229892290849</v>
          </cell>
          <cell r="N48">
            <v>14116.919432085007</v>
          </cell>
          <cell r="O48">
            <v>16173.7</v>
          </cell>
          <cell r="P48">
            <v>14759.93</v>
          </cell>
          <cell r="Q48">
            <v>16928.669999999998</v>
          </cell>
          <cell r="R48">
            <v>51642.9</v>
          </cell>
          <cell r="S48">
            <v>26024.949999999997</v>
          </cell>
          <cell r="T48">
            <v>23121.264999999999</v>
          </cell>
          <cell r="U48">
            <v>8497.19</v>
          </cell>
          <cell r="V48">
            <v>13181.874999999998</v>
          </cell>
          <cell r="W48">
            <v>15331.955000000002</v>
          </cell>
          <cell r="X48">
            <v>12877.689999999999</v>
          </cell>
          <cell r="Y48">
            <v>14132.38</v>
          </cell>
          <cell r="Z48">
            <v>0</v>
          </cell>
          <cell r="AA48">
            <v>212672.505</v>
          </cell>
          <cell r="AB48">
            <v>226789.42443208507</v>
          </cell>
          <cell r="AD48">
            <v>150373.82965427483</v>
          </cell>
        </row>
        <row r="49">
          <cell r="A49" t="str">
            <v>Sales Warranty</v>
          </cell>
          <cell r="B49" t="str">
            <v>Warranty</v>
          </cell>
          <cell r="C49">
            <v>58110.11</v>
          </cell>
          <cell r="D49">
            <v>9179.86</v>
          </cell>
          <cell r="E49">
            <v>7389.79</v>
          </cell>
          <cell r="F49">
            <v>23949.61</v>
          </cell>
          <cell r="G49">
            <v>19918.07</v>
          </cell>
          <cell r="H49">
            <v>24393.38</v>
          </cell>
          <cell r="I49">
            <v>22510.35</v>
          </cell>
          <cell r="J49">
            <v>46140.73</v>
          </cell>
          <cell r="K49">
            <v>32977.300000000003</v>
          </cell>
          <cell r="L49">
            <v>43547.789999999994</v>
          </cell>
          <cell r="M49">
            <v>28661.08</v>
          </cell>
          <cell r="N49">
            <v>-45076.92</v>
          </cell>
          <cell r="O49">
            <v>32462.909999999989</v>
          </cell>
          <cell r="P49">
            <v>26077.079999999994</v>
          </cell>
          <cell r="Q49">
            <v>61921.65</v>
          </cell>
          <cell r="R49">
            <v>57553.8</v>
          </cell>
          <cell r="S49">
            <v>21481.930000000008</v>
          </cell>
          <cell r="T49">
            <v>12980.249999999998</v>
          </cell>
          <cell r="U49">
            <v>29681.16</v>
          </cell>
          <cell r="V49">
            <v>-72449.53</v>
          </cell>
          <cell r="W49">
            <v>56129.580000000009</v>
          </cell>
          <cell r="X49">
            <v>62620.82</v>
          </cell>
          <cell r="Y49">
            <v>79306.789999999994</v>
          </cell>
          <cell r="Z49">
            <v>0</v>
          </cell>
          <cell r="AA49">
            <v>367766.44</v>
          </cell>
          <cell r="AB49">
            <v>322689.52</v>
          </cell>
          <cell r="AD49">
            <v>316778.07</v>
          </cell>
        </row>
        <row r="50">
          <cell r="A50" t="str">
            <v>Sales Other</v>
          </cell>
          <cell r="B50" t="str">
            <v>Other Selling Expenses</v>
          </cell>
          <cell r="C50">
            <v>65643.009999999995</v>
          </cell>
          <cell r="D50">
            <v>74050.490000000005</v>
          </cell>
          <cell r="E50">
            <v>95317.739999999991</v>
          </cell>
          <cell r="F50">
            <v>64818.900000000045</v>
          </cell>
          <cell r="G50">
            <v>76973.629999999961</v>
          </cell>
          <cell r="H50">
            <v>86339.290000000008</v>
          </cell>
          <cell r="I50">
            <v>11661.908707186463</v>
          </cell>
          <cell r="J50">
            <v>147959.1299377672</v>
          </cell>
          <cell r="K50">
            <v>157770.5427776209</v>
          </cell>
          <cell r="L50">
            <v>82600.053918144666</v>
          </cell>
          <cell r="M50">
            <v>91462.67213418131</v>
          </cell>
          <cell r="N50">
            <v>115543.28698314058</v>
          </cell>
          <cell r="O50">
            <v>141702.91500000018</v>
          </cell>
          <cell r="P50">
            <v>134740.65999999954</v>
          </cell>
          <cell r="Q50">
            <v>61588.504999999626</v>
          </cell>
          <cell r="R50">
            <v>175185.85</v>
          </cell>
          <cell r="S50">
            <v>152870.01999999993</v>
          </cell>
          <cell r="T50">
            <v>175169.87</v>
          </cell>
          <cell r="U50">
            <v>120231.03999999998</v>
          </cell>
          <cell r="V50">
            <v>162656.63999999996</v>
          </cell>
          <cell r="W50">
            <v>147895.44999999992</v>
          </cell>
          <cell r="X50">
            <v>115027.14999999991</v>
          </cell>
          <cell r="Y50">
            <v>152652.66</v>
          </cell>
          <cell r="Z50">
            <v>0</v>
          </cell>
          <cell r="AA50">
            <v>1539720.7599999988</v>
          </cell>
          <cell r="AB50">
            <v>1594074.0591173209</v>
          </cell>
          <cell r="AD50">
            <v>954597.36747490033</v>
          </cell>
        </row>
        <row r="51">
          <cell r="B51" t="str">
            <v>Total Selling Expenses</v>
          </cell>
          <cell r="C51">
            <v>2114320.2960116589</v>
          </cell>
          <cell r="D51">
            <v>2172273.7138956874</v>
          </cell>
          <cell r="E51">
            <v>1993486.0210377881</v>
          </cell>
          <cell r="F51">
            <v>2208415.4229673548</v>
          </cell>
          <cell r="G51">
            <v>2302156.9063506741</v>
          </cell>
          <cell r="H51">
            <v>2256603.7077906081</v>
          </cell>
          <cell r="I51">
            <v>1806442.4552763174</v>
          </cell>
          <cell r="J51">
            <v>2629780.7955360459</v>
          </cell>
          <cell r="K51">
            <v>2596217.8952708924</v>
          </cell>
          <cell r="L51">
            <v>2736950.333318165</v>
          </cell>
          <cell r="M51">
            <v>2715668.8949689283</v>
          </cell>
          <cell r="N51">
            <v>2922345.2120869062</v>
          </cell>
          <cell r="O51">
            <v>3251073.6614605561</v>
          </cell>
          <cell r="P51">
            <v>2933220.7152046682</v>
          </cell>
          <cell r="Q51">
            <v>2999170.744534065</v>
          </cell>
          <cell r="R51">
            <v>3247069.4464395782</v>
          </cell>
          <cell r="S51">
            <v>3089393.1546189496</v>
          </cell>
          <cell r="T51">
            <v>2958158.382301596</v>
          </cell>
          <cell r="U51">
            <v>2034375.6544101534</v>
          </cell>
          <cell r="V51">
            <v>2512014.3863172643</v>
          </cell>
          <cell r="W51">
            <v>2899376.145957035</v>
          </cell>
          <cell r="X51">
            <v>2725453.2877243357</v>
          </cell>
          <cell r="Y51">
            <v>2809066.5543765845</v>
          </cell>
          <cell r="Z51">
            <v>0</v>
          </cell>
          <cell r="AA51">
            <v>31458372.133344788</v>
          </cell>
          <cell r="AB51">
            <v>34319527.35756588</v>
          </cell>
          <cell r="AD51">
            <v>25532316.442424119</v>
          </cell>
        </row>
        <row r="52">
          <cell r="C52">
            <v>0.24379213440993286</v>
          </cell>
          <cell r="D52">
            <v>0.22705304134813409</v>
          </cell>
          <cell r="E52">
            <v>0.22198791960588696</v>
          </cell>
          <cell r="F52">
            <v>0.20956990723516911</v>
          </cell>
          <cell r="G52">
            <v>0.20989850368091059</v>
          </cell>
          <cell r="H52">
            <v>0.25184167138287866</v>
          </cell>
          <cell r="I52">
            <v>0.26185096366357613</v>
          </cell>
          <cell r="J52">
            <v>0.27657082665290555</v>
          </cell>
          <cell r="K52">
            <v>0.25984546807557651</v>
          </cell>
          <cell r="L52">
            <v>0.25121276034232515</v>
          </cell>
          <cell r="M52">
            <v>0.22434547042328998</v>
          </cell>
          <cell r="N52">
            <v>0.25303768683918682</v>
          </cell>
          <cell r="O52">
            <v>0.3002756846514768</v>
          </cell>
          <cell r="P52">
            <v>0.27964250477780367</v>
          </cell>
          <cell r="Q52">
            <v>0.28475390341683526</v>
          </cell>
          <cell r="R52">
            <v>0.27075007678068536</v>
          </cell>
          <cell r="S52">
            <v>0.27734518334466268</v>
          </cell>
          <cell r="T52">
            <v>0.27099183720755005</v>
          </cell>
          <cell r="U52">
            <v>0.39167697235909876</v>
          </cell>
          <cell r="V52">
            <v>0.29067693185415217</v>
          </cell>
          <cell r="W52">
            <v>0.29837996018141894</v>
          </cell>
          <cell r="X52">
            <v>0.35348222392824674</v>
          </cell>
          <cell r="Y52">
            <v>0.28483679445309285</v>
          </cell>
          <cell r="Z52">
            <v>0</v>
          </cell>
          <cell r="AA52">
            <v>0.29394288815843422</v>
          </cell>
          <cell r="AB52">
            <v>0.28944258224024538</v>
          </cell>
          <cell r="AD52">
            <v>0.23843101606888634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470551.69018998416</v>
          </cell>
          <cell r="D54">
            <v>506526.52924590913</v>
          </cell>
          <cell r="E54">
            <v>541829.4229210401</v>
          </cell>
          <cell r="F54">
            <v>557043.27307572064</v>
          </cell>
          <cell r="G54">
            <v>556089.40121754259</v>
          </cell>
          <cell r="H54">
            <v>517925.31937007088</v>
          </cell>
          <cell r="I54">
            <v>457861.45493091486</v>
          </cell>
          <cell r="J54">
            <v>565630.11229569954</v>
          </cell>
          <cell r="K54">
            <v>609528.04253427696</v>
          </cell>
          <cell r="L54">
            <v>538055.64189510397</v>
          </cell>
          <cell r="M54">
            <v>653325.20278079237</v>
          </cell>
          <cell r="N54">
            <v>460744.55866256834</v>
          </cell>
          <cell r="O54">
            <v>593662.22146426293</v>
          </cell>
          <cell r="P54">
            <v>488332.8090387875</v>
          </cell>
          <cell r="Q54">
            <v>515207.60175058438</v>
          </cell>
          <cell r="R54">
            <v>502554.81857263774</v>
          </cell>
          <cell r="S54">
            <v>468481.03418676736</v>
          </cell>
          <cell r="T54">
            <v>488500.93896095979</v>
          </cell>
          <cell r="U54">
            <v>459958.1383742906</v>
          </cell>
          <cell r="V54">
            <v>398899.17094502901</v>
          </cell>
          <cell r="W54">
            <v>432494.34623745328</v>
          </cell>
          <cell r="X54">
            <v>539591.49567292281</v>
          </cell>
          <cell r="Y54">
            <v>451132.15743464977</v>
          </cell>
          <cell r="Z54">
            <v>0</v>
          </cell>
          <cell r="AA54">
            <v>5338814.7326383451</v>
          </cell>
          <cell r="AB54">
            <v>5799559.2913009133</v>
          </cell>
          <cell r="AD54">
            <v>5974366.0904570557</v>
          </cell>
        </row>
        <row r="55">
          <cell r="A55" t="str">
            <v>Admin Telephone</v>
          </cell>
          <cell r="B55" t="str">
            <v>Telephone</v>
          </cell>
          <cell r="C55">
            <v>13086.7</v>
          </cell>
          <cell r="D55">
            <v>22943.78</v>
          </cell>
          <cell r="E55">
            <v>13202.66</v>
          </cell>
          <cell r="F55">
            <v>19002.400000000001</v>
          </cell>
          <cell r="G55">
            <v>23518.65</v>
          </cell>
          <cell r="H55">
            <v>20774.55</v>
          </cell>
          <cell r="I55">
            <v>22275.875073734998</v>
          </cell>
          <cell r="J55">
            <v>25524.42450848157</v>
          </cell>
          <cell r="K55">
            <v>24600.435992095147</v>
          </cell>
          <cell r="L55">
            <v>19563.914639939732</v>
          </cell>
          <cell r="M55">
            <v>19314.346869046494</v>
          </cell>
          <cell r="N55">
            <v>22157.584624520663</v>
          </cell>
          <cell r="O55">
            <v>24392.239999999998</v>
          </cell>
          <cell r="P55">
            <v>18091.400000000001</v>
          </cell>
          <cell r="Q55">
            <v>23901.360000000001</v>
          </cell>
          <cell r="R55">
            <v>17420.45</v>
          </cell>
          <cell r="S55">
            <v>26031.789999999997</v>
          </cell>
          <cell r="T55">
            <v>17633.455000000002</v>
          </cell>
          <cell r="U55">
            <v>17839.695</v>
          </cell>
          <cell r="V55">
            <v>25798.884999999998</v>
          </cell>
          <cell r="W55">
            <v>21819.43</v>
          </cell>
          <cell r="X55">
            <v>18824.864999999998</v>
          </cell>
          <cell r="Y55">
            <v>21862.464999999997</v>
          </cell>
          <cell r="Z55">
            <v>0</v>
          </cell>
          <cell r="AA55">
            <v>233616.03499999997</v>
          </cell>
          <cell r="AB55">
            <v>255773.61962452068</v>
          </cell>
          <cell r="AD55">
            <v>223807.73708329798</v>
          </cell>
        </row>
        <row r="56">
          <cell r="A56" t="str">
            <v>Admin Other</v>
          </cell>
          <cell r="B56" t="str">
            <v>Other Admin Expenses</v>
          </cell>
          <cell r="C56">
            <v>146604.99999999994</v>
          </cell>
          <cell r="D56">
            <v>204483.40000000002</v>
          </cell>
          <cell r="E56">
            <v>167541.91000000003</v>
          </cell>
          <cell r="F56">
            <v>214806.80999999997</v>
          </cell>
          <cell r="G56">
            <v>334961.3</v>
          </cell>
          <cell r="H56">
            <v>190866.73</v>
          </cell>
          <cell r="I56">
            <v>228331.29052022556</v>
          </cell>
          <cell r="J56">
            <v>281575.82339164475</v>
          </cell>
          <cell r="K56">
            <v>310266.75568723108</v>
          </cell>
          <cell r="L56">
            <v>370476.86358941993</v>
          </cell>
          <cell r="M56">
            <v>249912.55402565061</v>
          </cell>
          <cell r="N56">
            <v>324655.21475834807</v>
          </cell>
          <cell r="O56">
            <v>243641.41000000029</v>
          </cell>
          <cell r="P56">
            <v>269074.38</v>
          </cell>
          <cell r="Q56">
            <v>282602.90999999997</v>
          </cell>
          <cell r="R56">
            <v>285974.81</v>
          </cell>
          <cell r="S56">
            <v>269260.41000000003</v>
          </cell>
          <cell r="T56">
            <v>231258.5</v>
          </cell>
          <cell r="U56">
            <v>199621.02999999991</v>
          </cell>
          <cell r="V56">
            <v>278006.86000000016</v>
          </cell>
          <cell r="W56">
            <v>106595.89</v>
          </cell>
          <cell r="X56">
            <v>196459.99000000005</v>
          </cell>
          <cell r="Y56">
            <v>319998.07</v>
          </cell>
          <cell r="Z56">
            <v>0</v>
          </cell>
          <cell r="AA56">
            <v>2682494.2600000002</v>
          </cell>
          <cell r="AB56">
            <v>3007149.4747583489</v>
          </cell>
          <cell r="AD56">
            <v>2699828.437214172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-83783.650000000009</v>
          </cell>
          <cell r="D57">
            <v>-32450.760000000002</v>
          </cell>
          <cell r="E57">
            <v>-66693.289999999994</v>
          </cell>
          <cell r="F57">
            <v>-53219.63</v>
          </cell>
          <cell r="G57">
            <v>-95824.130000000019</v>
          </cell>
          <cell r="H57">
            <v>-73728.31</v>
          </cell>
          <cell r="I57">
            <v>-49866.591717624309</v>
          </cell>
          <cell r="J57">
            <v>-51525.853655519459</v>
          </cell>
          <cell r="K57">
            <v>11592.794996121165</v>
          </cell>
          <cell r="L57">
            <v>-52241.169805412974</v>
          </cell>
          <cell r="M57">
            <v>-56186.436981389954</v>
          </cell>
          <cell r="N57">
            <v>-42660.727316804172</v>
          </cell>
          <cell r="O57">
            <v>-54466.170000000006</v>
          </cell>
          <cell r="P57">
            <v>-54717.279999999642</v>
          </cell>
          <cell r="Q57">
            <v>-71310.92</v>
          </cell>
          <cell r="R57">
            <v>-44033.950000000026</v>
          </cell>
          <cell r="S57">
            <v>-27927.270000000004</v>
          </cell>
          <cell r="T57">
            <v>-15861.800000000001</v>
          </cell>
          <cell r="U57">
            <v>-15754.119999999997</v>
          </cell>
          <cell r="V57">
            <v>-57733</v>
          </cell>
          <cell r="W57">
            <v>-22944.399999999991</v>
          </cell>
          <cell r="X57">
            <v>-23910.349999999962</v>
          </cell>
          <cell r="Y57">
            <v>-37697.97</v>
          </cell>
          <cell r="Z57">
            <v>0</v>
          </cell>
          <cell r="AA57">
            <v>-426357.22999999963</v>
          </cell>
          <cell r="AB57">
            <v>-469017.95731680375</v>
          </cell>
          <cell r="AD57">
            <v>-603927.02716382558</v>
          </cell>
        </row>
        <row r="58">
          <cell r="B58" t="str">
            <v>Total Administrative expenses</v>
          </cell>
          <cell r="C58">
            <v>546459.74018998409</v>
          </cell>
          <cell r="D58">
            <v>701502.94924590911</v>
          </cell>
          <cell r="E58">
            <v>655880.70292104012</v>
          </cell>
          <cell r="F58">
            <v>737632.8530757206</v>
          </cell>
          <cell r="G58">
            <v>818745.22121754254</v>
          </cell>
          <cell r="H58">
            <v>655838.28937007091</v>
          </cell>
          <cell r="I58">
            <v>658602.02880725113</v>
          </cell>
          <cell r="J58">
            <v>821204.50654030638</v>
          </cell>
          <cell r="K58">
            <v>955988.02920972439</v>
          </cell>
          <cell r="L58">
            <v>875855.25031905074</v>
          </cell>
          <cell r="M58">
            <v>866365.66669409943</v>
          </cell>
          <cell r="N58">
            <v>764896.63072863291</v>
          </cell>
          <cell r="O58">
            <v>807229.70146426314</v>
          </cell>
          <cell r="P58">
            <v>720781.30903878785</v>
          </cell>
          <cell r="Q58">
            <v>750400.9517505843</v>
          </cell>
          <cell r="R58">
            <v>761916.12857263768</v>
          </cell>
          <cell r="S58">
            <v>735845.96418676735</v>
          </cell>
          <cell r="T58">
            <v>721531.0939609597</v>
          </cell>
          <cell r="U58">
            <v>661664.74337429053</v>
          </cell>
          <cell r="V58">
            <v>644971.91594502912</v>
          </cell>
          <cell r="W58">
            <v>537965.26623745321</v>
          </cell>
          <cell r="X58">
            <v>730966.00067292282</v>
          </cell>
          <cell r="Y58">
            <v>755294.72243464971</v>
          </cell>
          <cell r="Z58">
            <v>0</v>
          </cell>
          <cell r="AA58">
            <v>7828567.7976383464</v>
          </cell>
          <cell r="AB58">
            <v>8593464.4283669777</v>
          </cell>
          <cell r="AD58">
            <v>8294075.2375907004</v>
          </cell>
        </row>
        <row r="59">
          <cell r="C59">
            <v>6.3009652171110306E-2</v>
          </cell>
          <cell r="D59">
            <v>7.3323346465084538E-2</v>
          </cell>
          <cell r="E59">
            <v>7.3036676061210545E-2</v>
          </cell>
          <cell r="F59">
            <v>6.9998446390571595E-2</v>
          </cell>
          <cell r="G59">
            <v>7.4648863574584209E-2</v>
          </cell>
          <cell r="H59">
            <v>7.3192918358517864E-2</v>
          </cell>
          <cell r="I59">
            <v>9.5466963484084996E-2</v>
          </cell>
          <cell r="J59">
            <v>8.6365072560600359E-2</v>
          </cell>
          <cell r="K59">
            <v>9.5681166583565763E-2</v>
          </cell>
          <cell r="L59">
            <v>8.0390941850309899E-2</v>
          </cell>
          <cell r="M59">
            <v>7.1571763926433621E-2</v>
          </cell>
          <cell r="N59">
            <v>6.6230256887564828E-2</v>
          </cell>
          <cell r="O59">
            <v>7.4557354436962736E-2</v>
          </cell>
          <cell r="P59">
            <v>6.8716646385257332E-2</v>
          </cell>
          <cell r="Q59">
            <v>7.1246227153993952E-2</v>
          </cell>
          <cell r="R59">
            <v>6.3530778664952964E-2</v>
          </cell>
          <cell r="S59">
            <v>6.6059359763157438E-2</v>
          </cell>
          <cell r="T59">
            <v>6.6098231225443199E-2</v>
          </cell>
          <cell r="U59">
            <v>0.1273898666845493</v>
          </cell>
          <cell r="V59">
            <v>7.4632716548191327E-2</v>
          </cell>
          <cell r="W59">
            <v>5.536296314734749E-2</v>
          </cell>
          <cell r="X59">
            <v>9.4803858388467485E-2</v>
          </cell>
          <cell r="Y59">
            <v>7.6586198098595473E-2</v>
          </cell>
          <cell r="Z59">
            <v>0</v>
          </cell>
          <cell r="AA59">
            <v>7.3149106979467207E-2</v>
          </cell>
          <cell r="AB59">
            <v>7.2475197826053203E-2</v>
          </cell>
          <cell r="AD59">
            <v>7.7453402659722961E-2</v>
          </cell>
        </row>
        <row r="61">
          <cell r="A61" t="str">
            <v>Minority Interest</v>
          </cell>
          <cell r="B61" t="str">
            <v>Minority Interest</v>
          </cell>
          <cell r="C61">
            <v>9698.2150000000329</v>
          </cell>
          <cell r="D61">
            <v>10062.414999999952</v>
          </cell>
          <cell r="E61">
            <v>8990.1850000000159</v>
          </cell>
          <cell r="F61">
            <v>11985.824999999972</v>
          </cell>
          <cell r="G61">
            <v>11918.510000000018</v>
          </cell>
          <cell r="H61">
            <v>12241.254999999979</v>
          </cell>
          <cell r="I61">
            <v>5980.2299999999932</v>
          </cell>
          <cell r="J61">
            <v>1529.444999999967</v>
          </cell>
          <cell r="K61">
            <v>9273.1300000000047</v>
          </cell>
          <cell r="L61">
            <v>7925.1850000000122</v>
          </cell>
          <cell r="M61">
            <v>7456.0799999999772</v>
          </cell>
          <cell r="N61">
            <v>6892.9850000000088</v>
          </cell>
          <cell r="O61">
            <v>8452.8649999999998</v>
          </cell>
          <cell r="P61">
            <v>5333.03</v>
          </cell>
          <cell r="Q61">
            <v>8261.7749999999996</v>
          </cell>
          <cell r="R61">
            <v>6339.625</v>
          </cell>
          <cell r="S61">
            <v>6439.5349999999999</v>
          </cell>
          <cell r="T61">
            <v>10328.525</v>
          </cell>
          <cell r="U61">
            <v>4508.0050000000001</v>
          </cell>
          <cell r="V61">
            <v>5722.7349999999997</v>
          </cell>
          <cell r="W61">
            <v>2613.5100000000002</v>
          </cell>
          <cell r="X61">
            <v>6776.91</v>
          </cell>
          <cell r="Y61">
            <v>3827.23</v>
          </cell>
          <cell r="Z61">
            <v>0</v>
          </cell>
          <cell r="AA61">
            <v>68603.744999999995</v>
          </cell>
          <cell r="AB61">
            <v>75496.73</v>
          </cell>
          <cell r="AD61">
            <v>97060.474999999919</v>
          </cell>
        </row>
        <row r="63">
          <cell r="B63" t="str">
            <v>EBITDA</v>
          </cell>
          <cell r="C63">
            <v>1303432.0650000011</v>
          </cell>
          <cell r="D63">
            <v>1336621.4049999979</v>
          </cell>
          <cell r="E63">
            <v>1476701.6250000016</v>
          </cell>
          <cell r="F63">
            <v>2091090.595</v>
          </cell>
          <cell r="G63">
            <v>1978281.6600000004</v>
          </cell>
          <cell r="H63">
            <v>495966.88500000315</v>
          </cell>
          <cell r="I63">
            <v>427540.26680951344</v>
          </cell>
          <cell r="J63">
            <v>749378.8155547519</v>
          </cell>
          <cell r="K63">
            <v>1017475.2858245551</v>
          </cell>
          <cell r="L63">
            <v>1072681.2153730476</v>
          </cell>
          <cell r="M63">
            <v>1579277.312371009</v>
          </cell>
          <cell r="N63">
            <v>1413015.7097055195</v>
          </cell>
          <cell r="O63">
            <v>883047.13999999303</v>
          </cell>
          <cell r="P63">
            <v>777397.15000000363</v>
          </cell>
          <cell r="Q63">
            <v>1415178.8599999985</v>
          </cell>
          <cell r="R63">
            <v>1430919.1050000028</v>
          </cell>
          <cell r="S63">
            <v>1736019.9650000008</v>
          </cell>
          <cell r="T63">
            <v>1100779.4750000008</v>
          </cell>
          <cell r="U63">
            <v>-412554.66499999957</v>
          </cell>
          <cell r="V63">
            <v>1275219.8389999988</v>
          </cell>
          <cell r="W63">
            <v>1687171.2999999963</v>
          </cell>
          <cell r="X63">
            <v>-112867.90999999756</v>
          </cell>
          <cell r="Y63">
            <v>606335.70000000112</v>
          </cell>
          <cell r="Z63">
            <v>0</v>
          </cell>
          <cell r="AA63">
            <v>10386645.95899999</v>
          </cell>
          <cell r="AB63">
            <v>11860851.656571329</v>
          </cell>
          <cell r="AD63">
            <v>13528447.130932907</v>
          </cell>
        </row>
        <row r="64">
          <cell r="C64">
            <v>0.15029250099150748</v>
          </cell>
          <cell r="D64">
            <v>0.13970797197191465</v>
          </cell>
          <cell r="E64">
            <v>0.16444054192149718</v>
          </cell>
          <cell r="F64">
            <v>0.19843624413094066</v>
          </cell>
          <cell r="G64">
            <v>0.18036926985642096</v>
          </cell>
          <cell r="H64">
            <v>5.5350936824992043E-2</v>
          </cell>
          <cell r="I64">
            <v>6.1973649114623552E-2</v>
          </cell>
          <cell r="J64">
            <v>7.881125257510542E-2</v>
          </cell>
          <cell r="K64">
            <v>0.10183518971269787</v>
          </cell>
          <cell r="L64">
            <v>9.8456740628730277E-2</v>
          </cell>
          <cell r="M64">
            <v>0.13046646158855715</v>
          </cell>
          <cell r="N64">
            <v>0.12234907264634402</v>
          </cell>
          <cell r="O64">
            <v>8.1560005141164182E-2</v>
          </cell>
          <cell r="P64">
            <v>7.4114193011881185E-2</v>
          </cell>
          <cell r="Q64">
            <v>0.13436304190163439</v>
          </cell>
          <cell r="R64">
            <v>0.11931418897446409</v>
          </cell>
          <cell r="S64">
            <v>0.15584833376194432</v>
          </cell>
          <cell r="T64">
            <v>0.10084052769970975</v>
          </cell>
          <cell r="U64">
            <v>-7.9428871344153468E-2</v>
          </cell>
          <cell r="V64">
            <v>0.14756165102362176</v>
          </cell>
          <cell r="W64">
            <v>0.17362980171276188</v>
          </cell>
          <cell r="X64">
            <v>-1.4638592419334715E-2</v>
          </cell>
          <cell r="Y64">
            <v>6.1481888665610933E-2</v>
          </cell>
          <cell r="Z64">
            <v>0</v>
          </cell>
          <cell r="AA64">
            <v>9.7051452583950662E-2</v>
          </cell>
          <cell r="AB64">
            <v>0.10003155041381043</v>
          </cell>
          <cell r="AD64">
            <v>0.12633406775042674</v>
          </cell>
        </row>
        <row r="66">
          <cell r="A66" t="str">
            <v>Depreciation</v>
          </cell>
          <cell r="B66" t="str">
            <v>Depreciation</v>
          </cell>
          <cell r="C66">
            <v>80939.53</v>
          </cell>
          <cell r="D66">
            <v>90301.440000000002</v>
          </cell>
          <cell r="E66">
            <v>91167.37</v>
          </cell>
          <cell r="F66">
            <v>90750.32</v>
          </cell>
          <cell r="G66">
            <v>99590</v>
          </cell>
          <cell r="H66">
            <v>179122.18999999997</v>
          </cell>
          <cell r="I66">
            <v>107622.29000000001</v>
          </cell>
          <cell r="J66">
            <v>108713.73999999999</v>
          </cell>
          <cell r="K66">
            <v>173082.71</v>
          </cell>
          <cell r="L66">
            <v>171927.67</v>
          </cell>
          <cell r="M66">
            <v>177307.49</v>
          </cell>
          <cell r="N66">
            <v>144076.17000000001</v>
          </cell>
          <cell r="O66">
            <v>164751.77999999997</v>
          </cell>
          <cell r="P66">
            <v>91117.33</v>
          </cell>
          <cell r="Q66">
            <v>130549.09999999998</v>
          </cell>
          <cell r="R66">
            <v>116049.29000000002</v>
          </cell>
          <cell r="S66">
            <v>127096.56000000001</v>
          </cell>
          <cell r="T66">
            <v>127798.74000000002</v>
          </cell>
          <cell r="U66">
            <v>128177.27999999998</v>
          </cell>
          <cell r="V66">
            <v>125123.52999999998</v>
          </cell>
          <cell r="W66">
            <v>128452.31000000003</v>
          </cell>
          <cell r="X66">
            <v>126776.16999999998</v>
          </cell>
          <cell r="Y66">
            <v>127762.07999999999</v>
          </cell>
          <cell r="Z66">
            <v>0</v>
          </cell>
          <cell r="AA66">
            <v>1393654.1700000002</v>
          </cell>
          <cell r="AB66">
            <v>1537730.34</v>
          </cell>
          <cell r="AD66">
            <v>1370524.75</v>
          </cell>
        </row>
        <row r="67">
          <cell r="B67" t="str">
            <v>EBITA</v>
          </cell>
          <cell r="C67">
            <v>1222492.5350000011</v>
          </cell>
          <cell r="D67">
            <v>1246319.964999998</v>
          </cell>
          <cell r="E67">
            <v>1385534.2550000018</v>
          </cell>
          <cell r="F67">
            <v>2000340.2749999999</v>
          </cell>
          <cell r="G67">
            <v>1878691.6600000004</v>
          </cell>
          <cell r="H67">
            <v>316844.69500000321</v>
          </cell>
          <cell r="I67">
            <v>319917.97680951341</v>
          </cell>
          <cell r="J67">
            <v>640665.07555475191</v>
          </cell>
          <cell r="K67">
            <v>844392.57582455513</v>
          </cell>
          <cell r="L67">
            <v>900753.54537304759</v>
          </cell>
          <cell r="M67">
            <v>1401969.822371009</v>
          </cell>
          <cell r="N67">
            <v>1268939.5397055196</v>
          </cell>
          <cell r="O67">
            <v>718295.35999999312</v>
          </cell>
          <cell r="P67">
            <v>686279.82000000367</v>
          </cell>
          <cell r="Q67">
            <v>1284629.7599999984</v>
          </cell>
          <cell r="R67">
            <v>1314869.8150000027</v>
          </cell>
          <cell r="S67">
            <v>1608923.4050000007</v>
          </cell>
          <cell r="T67">
            <v>972980.7350000008</v>
          </cell>
          <cell r="U67">
            <v>-540731.9449999996</v>
          </cell>
          <cell r="V67">
            <v>1150096.3089999987</v>
          </cell>
          <cell r="W67">
            <v>1558718.9899999963</v>
          </cell>
          <cell r="X67">
            <v>-239644.07999999754</v>
          </cell>
          <cell r="Y67">
            <v>478573.62000000116</v>
          </cell>
          <cell r="Z67">
            <v>0</v>
          </cell>
          <cell r="AA67">
            <v>8992991.7889999896</v>
          </cell>
          <cell r="AB67">
            <v>10323121.316571329</v>
          </cell>
          <cell r="AD67">
            <v>12157922.380932907</v>
          </cell>
        </row>
        <row r="68">
          <cell r="C68">
            <v>0.14095975192124646</v>
          </cell>
          <cell r="D68">
            <v>0.13026937477352282</v>
          </cell>
          <cell r="E68">
            <v>0.15428844926137186</v>
          </cell>
          <cell r="F68">
            <v>0.18982439694577313</v>
          </cell>
          <cell r="G68">
            <v>0.17128917982262823</v>
          </cell>
          <cell r="H68">
            <v>3.5360527540621869E-2</v>
          </cell>
          <cell r="I68">
            <v>4.6373373409261974E-2</v>
          </cell>
          <cell r="J68">
            <v>6.7377961636420833E-2</v>
          </cell>
          <cell r="K68">
            <v>8.4512006678769E-2</v>
          </cell>
          <cell r="L68">
            <v>8.2676248000074462E-2</v>
          </cell>
          <cell r="M68">
            <v>0.11581882456354423</v>
          </cell>
          <cell r="N68">
            <v>0.10987392062300899</v>
          </cell>
          <cell r="O68">
            <v>6.6343200267286156E-2</v>
          </cell>
          <cell r="P68">
            <v>6.5427400961836704E-2</v>
          </cell>
          <cell r="Q68">
            <v>0.12196816045638677</v>
          </cell>
          <cell r="R68">
            <v>0.10963766227981746</v>
          </cell>
          <cell r="S68">
            <v>0.14443844936993216</v>
          </cell>
          <cell r="T68">
            <v>8.9133103393894089E-2</v>
          </cell>
          <cell r="U68">
            <v>-0.1041067565944961</v>
          </cell>
          <cell r="V68">
            <v>0.13308302223818635</v>
          </cell>
          <cell r="W68">
            <v>0.16041054584061287</v>
          </cell>
          <cell r="X68">
            <v>-3.1081039888365806E-2</v>
          </cell>
          <cell r="Y68">
            <v>4.8526929922052105E-2</v>
          </cell>
          <cell r="Z68">
            <v>0</v>
          </cell>
          <cell r="AA68">
            <v>8.4029331474587049E-2</v>
          </cell>
          <cell r="AB68">
            <v>8.706270513335089E-2</v>
          </cell>
          <cell r="AD68">
            <v>0.11353555769643528</v>
          </cell>
        </row>
        <row r="70">
          <cell r="A70" t="str">
            <v>Amortisation</v>
          </cell>
          <cell r="B70" t="str">
            <v>Amortisation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2542784.5700000003</v>
          </cell>
          <cell r="O70">
            <v>0</v>
          </cell>
          <cell r="P70">
            <v>0</v>
          </cell>
          <cell r="Q70">
            <v>0</v>
          </cell>
          <cell r="R70">
            <v>847594.79999999993</v>
          </cell>
          <cell r="S70">
            <v>211898.69999999998</v>
          </cell>
          <cell r="T70">
            <v>211898.69999999998</v>
          </cell>
          <cell r="U70">
            <v>211898.69999999998</v>
          </cell>
          <cell r="V70">
            <v>211898.69999999998</v>
          </cell>
          <cell r="W70">
            <v>211898.69999999998</v>
          </cell>
          <cell r="X70">
            <v>211898.69999999998</v>
          </cell>
          <cell r="Y70">
            <v>211898.69999999998</v>
          </cell>
          <cell r="Z70">
            <v>0</v>
          </cell>
          <cell r="AA70">
            <v>2330885.7000000002</v>
          </cell>
          <cell r="AB70">
            <v>4873670.2700000014</v>
          </cell>
          <cell r="AD70">
            <v>0</v>
          </cell>
        </row>
        <row r="71">
          <cell r="B71" t="str">
            <v>EBIT</v>
          </cell>
          <cell r="C71">
            <v>1222492.5350000011</v>
          </cell>
          <cell r="D71">
            <v>1246319.964999998</v>
          </cell>
          <cell r="E71">
            <v>1385534.2550000018</v>
          </cell>
          <cell r="F71">
            <v>2000340.2749999999</v>
          </cell>
          <cell r="G71">
            <v>1878691.6600000004</v>
          </cell>
          <cell r="H71">
            <v>316844.69500000321</v>
          </cell>
          <cell r="I71">
            <v>319917.97680951341</v>
          </cell>
          <cell r="J71">
            <v>640665.07555475191</v>
          </cell>
          <cell r="K71">
            <v>844392.57582455513</v>
          </cell>
          <cell r="L71">
            <v>900753.54537304759</v>
          </cell>
          <cell r="M71">
            <v>1401969.822371009</v>
          </cell>
          <cell r="N71">
            <v>-1273845.0302944807</v>
          </cell>
          <cell r="O71">
            <v>718295.35999999312</v>
          </cell>
          <cell r="P71">
            <v>686279.82000000367</v>
          </cell>
          <cell r="Q71">
            <v>1284629.7599999984</v>
          </cell>
          <cell r="R71">
            <v>467275.01500000281</v>
          </cell>
          <cell r="S71">
            <v>1397024.7050000008</v>
          </cell>
          <cell r="T71">
            <v>761082.03500000085</v>
          </cell>
          <cell r="U71">
            <v>-752630.64499999955</v>
          </cell>
          <cell r="V71">
            <v>938197.60899999877</v>
          </cell>
          <cell r="W71">
            <v>1346820.2899999963</v>
          </cell>
          <cell r="X71">
            <v>-451542.77999999753</v>
          </cell>
          <cell r="Y71">
            <v>266674.92000000121</v>
          </cell>
          <cell r="Z71">
            <v>0</v>
          </cell>
          <cell r="AA71">
            <v>6662106.0889999894</v>
          </cell>
          <cell r="AB71">
            <v>5449451.0465713274</v>
          </cell>
          <cell r="AD71">
            <v>12157922.380932907</v>
          </cell>
        </row>
        <row r="72">
          <cell r="C72">
            <v>0.14095975192124646</v>
          </cell>
          <cell r="D72">
            <v>0.13026937477352282</v>
          </cell>
          <cell r="E72">
            <v>0.15428844926137186</v>
          </cell>
          <cell r="F72">
            <v>0.18982439694577313</v>
          </cell>
          <cell r="G72">
            <v>0.17128917982262823</v>
          </cell>
          <cell r="H72">
            <v>3.5360527540621869E-2</v>
          </cell>
          <cell r="I72">
            <v>4.6373373409261974E-2</v>
          </cell>
          <cell r="J72">
            <v>6.7377961636420833E-2</v>
          </cell>
          <cell r="K72">
            <v>8.4512006678769E-2</v>
          </cell>
          <cell r="L72">
            <v>8.2676248000074462E-2</v>
          </cell>
          <cell r="M72">
            <v>0.11581882456354423</v>
          </cell>
          <cell r="N72">
            <v>-0.11029867331352214</v>
          </cell>
          <cell r="O72">
            <v>6.6343200267286156E-2</v>
          </cell>
          <cell r="P72">
            <v>6.5427400961836704E-2</v>
          </cell>
          <cell r="Q72">
            <v>0.12196816045638677</v>
          </cell>
          <cell r="R72">
            <v>3.8962747263588858E-2</v>
          </cell>
          <cell r="S72">
            <v>0.12541559249782119</v>
          </cell>
          <cell r="T72">
            <v>6.9721425385560531E-2</v>
          </cell>
          <cell r="U72">
            <v>-0.14490347035918807</v>
          </cell>
          <cell r="V72">
            <v>0.10856323273563366</v>
          </cell>
          <cell r="W72">
            <v>0.13860367343578231</v>
          </cell>
          <cell r="X72">
            <v>-5.8563596298659461E-2</v>
          </cell>
          <cell r="Y72">
            <v>2.7040594412222053E-2</v>
          </cell>
          <cell r="Z72">
            <v>0</v>
          </cell>
          <cell r="AA72">
            <v>6.2249842322350805E-2</v>
          </cell>
          <cell r="AB72">
            <v>4.5959350380263608E-2</v>
          </cell>
          <cell r="AD72">
            <v>0.11353555769643528</v>
          </cell>
        </row>
        <row r="74">
          <cell r="A74" t="str">
            <v>Interest</v>
          </cell>
          <cell r="B74" t="str">
            <v>Interest expense</v>
          </cell>
          <cell r="C74">
            <v>302676.17</v>
          </cell>
          <cell r="D74">
            <v>308876.80000000005</v>
          </cell>
          <cell r="E74">
            <v>306593.31</v>
          </cell>
          <cell r="F74">
            <v>316656.28000000003</v>
          </cell>
          <cell r="G74">
            <v>251474.01999999996</v>
          </cell>
          <cell r="H74">
            <v>424309.83999999997</v>
          </cell>
          <cell r="I74">
            <v>396636.7</v>
          </cell>
          <cell r="J74">
            <v>399507.2300000001</v>
          </cell>
          <cell r="K74">
            <v>392535.84</v>
          </cell>
          <cell r="L74">
            <v>528997.46</v>
          </cell>
          <cell r="M74">
            <v>497038.84</v>
          </cell>
          <cell r="N74">
            <v>468048.53</v>
          </cell>
          <cell r="O74">
            <v>486896.52</v>
          </cell>
          <cell r="P74">
            <v>468291.07999999996</v>
          </cell>
          <cell r="Q74">
            <v>423415.97</v>
          </cell>
          <cell r="R74">
            <v>602594.49000000011</v>
          </cell>
          <cell r="S74">
            <v>613462.25</v>
          </cell>
          <cell r="T74">
            <v>441587.44</v>
          </cell>
          <cell r="U74">
            <v>415726.66999999993</v>
          </cell>
          <cell r="V74">
            <v>371871.45</v>
          </cell>
          <cell r="W74">
            <v>572817.03</v>
          </cell>
          <cell r="X74">
            <v>439074.18999999994</v>
          </cell>
          <cell r="Y74">
            <v>410297.44</v>
          </cell>
          <cell r="Z74">
            <v>0</v>
          </cell>
          <cell r="AA74">
            <v>5246034.53</v>
          </cell>
          <cell r="AB74">
            <v>5714083.0599999996</v>
          </cell>
          <cell r="AD74">
            <v>4125302.4899999998</v>
          </cell>
        </row>
        <row r="76">
          <cell r="B76" t="str">
            <v>Profit Before Tax</v>
          </cell>
          <cell r="C76">
            <v>919816.36500000115</v>
          </cell>
          <cell r="D76">
            <v>937443.16499999794</v>
          </cell>
          <cell r="E76">
            <v>1078940.9450000017</v>
          </cell>
          <cell r="F76">
            <v>1683683.9949999999</v>
          </cell>
          <cell r="G76">
            <v>1627217.6400000004</v>
          </cell>
          <cell r="H76">
            <v>-107465.14499999676</v>
          </cell>
          <cell r="I76">
            <v>-76718.723190486606</v>
          </cell>
          <cell r="J76">
            <v>241157.84555475181</v>
          </cell>
          <cell r="K76">
            <v>451856.7358245551</v>
          </cell>
          <cell r="L76">
            <v>371756.08537304762</v>
          </cell>
          <cell r="M76">
            <v>904930.98237100895</v>
          </cell>
          <cell r="N76">
            <v>-1741893.5602944808</v>
          </cell>
          <cell r="O76">
            <v>231398.8399999931</v>
          </cell>
          <cell r="P76">
            <v>217988.74000000372</v>
          </cell>
          <cell r="Q76">
            <v>861213.78999999841</v>
          </cell>
          <cell r="R76">
            <v>-135319.4749999973</v>
          </cell>
          <cell r="S76">
            <v>783562.45500000077</v>
          </cell>
          <cell r="T76">
            <v>319494.59500000085</v>
          </cell>
          <cell r="U76">
            <v>-1168357.3149999995</v>
          </cell>
          <cell r="V76">
            <v>566326.15899999882</v>
          </cell>
          <cell r="W76">
            <v>774003.25999999628</v>
          </cell>
          <cell r="X76">
            <v>-890616.96999999741</v>
          </cell>
          <cell r="Y76">
            <v>-143622.5199999988</v>
          </cell>
          <cell r="Z76">
            <v>0</v>
          </cell>
          <cell r="AA76">
            <v>1416071.5589999892</v>
          </cell>
          <cell r="AB76">
            <v>-264632.01342867222</v>
          </cell>
          <cell r="AD76">
            <v>8032619.8909329064</v>
          </cell>
        </row>
        <row r="77">
          <cell r="C77">
            <v>0.1060596141992006</v>
          </cell>
          <cell r="D77">
            <v>9.798457733144178E-2</v>
          </cell>
          <cell r="E77">
            <v>0.12014724619612466</v>
          </cell>
          <cell r="F77">
            <v>0.15977496578582118</v>
          </cell>
          <cell r="G77">
            <v>0.14836110729767796</v>
          </cell>
          <cell r="H77">
            <v>-1.1993333893216263E-2</v>
          </cell>
          <cell r="I77">
            <v>-1.1120681724342682E-2</v>
          </cell>
          <cell r="J77">
            <v>2.5362275369919602E-2</v>
          </cell>
          <cell r="K77">
            <v>4.522460354244752E-2</v>
          </cell>
          <cell r="L77">
            <v>3.4121873255697106E-2</v>
          </cell>
          <cell r="M77">
            <v>7.4757702353458952E-2</v>
          </cell>
          <cell r="N77">
            <v>-0.15082568458851989</v>
          </cell>
          <cell r="O77">
            <v>2.1372461021796654E-2</v>
          </cell>
          <cell r="P77">
            <v>2.0782246951608949E-2</v>
          </cell>
          <cell r="Q77">
            <v>8.1767264776718945E-2</v>
          </cell>
          <cell r="R77">
            <v>-1.1283330661851018E-2</v>
          </cell>
          <cell r="S77">
            <v>7.0343029154142547E-2</v>
          </cell>
          <cell r="T77">
            <v>2.9268354187840493E-2</v>
          </cell>
          <cell r="U77">
            <v>-0.22494304568616533</v>
          </cell>
          <cell r="V77">
            <v>6.5532248232146609E-2</v>
          </cell>
          <cell r="W77">
            <v>7.9654053242152065E-2</v>
          </cell>
          <cell r="X77">
            <v>-0.11551005795689047</v>
          </cell>
          <cell r="Y77">
            <v>-1.4563192938358057E-2</v>
          </cell>
          <cell r="Z77">
            <v>0</v>
          </cell>
          <cell r="AA77">
            <v>1.3231586241243201E-2</v>
          </cell>
          <cell r="AB77">
            <v>-2.2318423127509748E-3</v>
          </cell>
          <cell r="AD77">
            <v>7.5011827720729993E-2</v>
          </cell>
        </row>
        <row r="79">
          <cell r="A79" t="str">
            <v>Income Tax</v>
          </cell>
          <cell r="B79" t="str">
            <v>Income tax</v>
          </cell>
          <cell r="C79">
            <v>254515.54599999994</v>
          </cell>
          <cell r="D79">
            <v>221920.77800000005</v>
          </cell>
          <cell r="E79">
            <v>273331.90599999996</v>
          </cell>
          <cell r="F79">
            <v>418688.86200000002</v>
          </cell>
          <cell r="G79">
            <v>329141.32399999996</v>
          </cell>
          <cell r="H79">
            <v>246173.79900000009</v>
          </cell>
          <cell r="I79">
            <v>-107102.17000000003</v>
          </cell>
          <cell r="J79">
            <v>105516.63800000001</v>
          </cell>
          <cell r="K79">
            <v>123734.74600000004</v>
          </cell>
          <cell r="L79">
            <v>133117.57</v>
          </cell>
          <cell r="M79">
            <v>216949.77999999991</v>
          </cell>
          <cell r="N79">
            <v>400180.22700000001</v>
          </cell>
          <cell r="O79">
            <v>126705.75950000001</v>
          </cell>
          <cell r="P79">
            <v>394493.39171163633</v>
          </cell>
          <cell r="Q79">
            <v>205688.23250000001</v>
          </cell>
          <cell r="R79">
            <v>-62613.712500000009</v>
          </cell>
          <cell r="S79">
            <v>246526.36049999995</v>
          </cell>
          <cell r="T79">
            <v>114313.05050000001</v>
          </cell>
          <cell r="U79">
            <v>-352722.51849999995</v>
          </cell>
          <cell r="V79">
            <v>641041.7537</v>
          </cell>
          <cell r="W79">
            <v>291506.31999999884</v>
          </cell>
          <cell r="X79">
            <v>-215637.68500000003</v>
          </cell>
          <cell r="Y79">
            <v>-43945.459000000024</v>
          </cell>
          <cell r="Z79">
            <v>0</v>
          </cell>
          <cell r="AA79">
            <v>1345355.4934116353</v>
          </cell>
          <cell r="AB79">
            <v>1745535.7204116352</v>
          </cell>
          <cell r="AD79">
            <v>2215988.7790000001</v>
          </cell>
        </row>
        <row r="81">
          <cell r="B81" t="str">
            <v>PAT</v>
          </cell>
          <cell r="C81">
            <v>665300.81900000118</v>
          </cell>
          <cell r="D81">
            <v>715522.38699999789</v>
          </cell>
          <cell r="E81">
            <v>805609.03900000174</v>
          </cell>
          <cell r="F81">
            <v>1264995.1329999999</v>
          </cell>
          <cell r="G81">
            <v>1298076.3160000003</v>
          </cell>
          <cell r="H81">
            <v>-353638.94399999687</v>
          </cell>
          <cell r="I81">
            <v>30383.446809513422</v>
          </cell>
          <cell r="J81">
            <v>135641.2075547518</v>
          </cell>
          <cell r="K81">
            <v>328121.98982455506</v>
          </cell>
          <cell r="L81">
            <v>238638.51537304762</v>
          </cell>
          <cell r="M81">
            <v>687981.20237100904</v>
          </cell>
          <cell r="N81">
            <v>-2142073.7872944809</v>
          </cell>
          <cell r="O81">
            <v>104693.08049999308</v>
          </cell>
          <cell r="P81">
            <v>-176504.65171163261</v>
          </cell>
          <cell r="Q81">
            <v>655525.55749999837</v>
          </cell>
          <cell r="R81">
            <v>-72705.76249999729</v>
          </cell>
          <cell r="S81">
            <v>537036.09450000082</v>
          </cell>
          <cell r="T81">
            <v>205181.54450000083</v>
          </cell>
          <cell r="U81">
            <v>-815634.79649999947</v>
          </cell>
          <cell r="V81">
            <v>-74715.59470000118</v>
          </cell>
          <cell r="W81">
            <v>482496.93999999744</v>
          </cell>
          <cell r="X81">
            <v>-674979.28499999736</v>
          </cell>
          <cell r="Y81">
            <v>-99677.060999998765</v>
          </cell>
          <cell r="Z81">
            <v>0</v>
          </cell>
          <cell r="AA81">
            <v>70716.0655883539</v>
          </cell>
          <cell r="AB81">
            <v>-2010167.7338403075</v>
          </cell>
          <cell r="AD81">
            <v>5816631.1119329063</v>
          </cell>
        </row>
        <row r="82">
          <cell r="C82">
            <v>7.6712647083151453E-2</v>
          </cell>
          <cell r="D82">
            <v>7.4788703229149114E-2</v>
          </cell>
          <cell r="E82">
            <v>8.9709921562534128E-2</v>
          </cell>
          <cell r="F82">
            <v>0.12004304530691064</v>
          </cell>
          <cell r="G82">
            <v>0.11835174033551563</v>
          </cell>
          <cell r="H82">
            <v>-3.946684232396E-2</v>
          </cell>
          <cell r="I82">
            <v>4.4042005341792855E-3</v>
          </cell>
          <cell r="J82">
            <v>1.4265219734395861E-2</v>
          </cell>
          <cell r="K82">
            <v>3.2840468508886396E-2</v>
          </cell>
          <cell r="L82">
            <v>2.190359081093662E-2</v>
          </cell>
          <cell r="M82">
            <v>5.683515644129019E-2</v>
          </cell>
          <cell r="N82">
            <v>-0.18547616959626079</v>
          </cell>
          <cell r="O82">
            <v>9.6696629172297859E-3</v>
          </cell>
          <cell r="P82">
            <v>-1.6827306125898125E-2</v>
          </cell>
          <cell r="Q82">
            <v>6.2238357595282776E-2</v>
          </cell>
          <cell r="R82">
            <v>-6.0624175441819717E-3</v>
          </cell>
          <cell r="S82">
            <v>4.8211531079855499E-2</v>
          </cell>
          <cell r="T82">
            <v>1.8796330865109515E-2</v>
          </cell>
          <cell r="U82">
            <v>-0.15703361714504746</v>
          </cell>
          <cell r="V82">
            <v>-8.6456908636158292E-3</v>
          </cell>
          <cell r="W82">
            <v>4.965461895849823E-2</v>
          </cell>
          <cell r="X82">
            <v>-8.7542567631571644E-2</v>
          </cell>
          <cell r="Y82">
            <v>-1.0107163353431477E-2</v>
          </cell>
          <cell r="Z82">
            <v>0</v>
          </cell>
          <cell r="AA82">
            <v>6.6076160807472463E-4</v>
          </cell>
          <cell r="AB82">
            <v>-1.6953267845353778E-2</v>
          </cell>
          <cell r="AD82">
            <v>5.4318035311972879E-2</v>
          </cell>
        </row>
      </sheetData>
      <sheetData sheetId="22" refreshError="1">
        <row r="7">
          <cell r="A7" t="str">
            <v>,</v>
          </cell>
        </row>
        <row r="8">
          <cell r="A8" t="str">
            <v>Sales - External</v>
          </cell>
          <cell r="B8" t="str">
            <v>External Sales</v>
          </cell>
          <cell r="C8">
            <v>4706536.8800000008</v>
          </cell>
          <cell r="D8">
            <v>4934562.5499999989</v>
          </cell>
          <cell r="E8">
            <v>4674021.830000001</v>
          </cell>
          <cell r="F8">
            <v>5166682.799999998</v>
          </cell>
          <cell r="G8">
            <v>5296932.0399999991</v>
          </cell>
          <cell r="H8">
            <v>4471249.0000000019</v>
          </cell>
          <cell r="I8">
            <v>3867865.21</v>
          </cell>
          <cell r="J8">
            <v>5080165.4699999979</v>
          </cell>
          <cell r="K8">
            <v>5327991.5900000026</v>
          </cell>
          <cell r="L8">
            <v>6167196.6572727235</v>
          </cell>
          <cell r="M8">
            <v>6700605.1600000011</v>
          </cell>
          <cell r="N8">
            <v>6336869.1499999994</v>
          </cell>
          <cell r="O8">
            <v>6626707.8499999978</v>
          </cell>
          <cell r="P8">
            <v>5835238.669090909</v>
          </cell>
          <cell r="Q8">
            <v>6453609.8200000012</v>
          </cell>
          <cell r="R8">
            <v>7236744.8400000036</v>
          </cell>
          <cell r="S8">
            <v>6514954.4300000006</v>
          </cell>
          <cell r="T8">
            <v>6565894.2799999993</v>
          </cell>
          <cell r="U8">
            <v>2917969.42</v>
          </cell>
          <cell r="V8">
            <v>5271169.7799999993</v>
          </cell>
          <cell r="W8">
            <v>6112350.9899999993</v>
          </cell>
          <cell r="X8">
            <v>5117342.9999999972</v>
          </cell>
          <cell r="Y8">
            <v>6265630.291818182</v>
          </cell>
          <cell r="AA8">
            <v>64917613.370909095</v>
          </cell>
          <cell r="AB8">
            <v>71254482.520909101</v>
          </cell>
          <cell r="AD8">
            <v>56393809.187272735</v>
          </cell>
        </row>
        <row r="9">
          <cell r="B9" t="str">
            <v>Intercompany</v>
          </cell>
        </row>
        <row r="10">
          <cell r="A10" t="str">
            <v>Interco Sales - Boss</v>
          </cell>
          <cell r="B10" t="str">
            <v>Boss</v>
          </cell>
          <cell r="C10">
            <v>53164.68</v>
          </cell>
          <cell r="D10">
            <v>45477.04</v>
          </cell>
          <cell r="E10">
            <v>16854.13</v>
          </cell>
          <cell r="F10">
            <v>89832.07</v>
          </cell>
          <cell r="G10">
            <v>9665.36</v>
          </cell>
          <cell r="H10">
            <v>67117.570000000007</v>
          </cell>
          <cell r="I10">
            <v>42396.33</v>
          </cell>
          <cell r="J10">
            <v>59128.01</v>
          </cell>
          <cell r="K10">
            <v>67417.13</v>
          </cell>
          <cell r="L10">
            <v>42787.71</v>
          </cell>
          <cell r="M10">
            <v>57037.229999999996</v>
          </cell>
          <cell r="N10">
            <v>28641.85</v>
          </cell>
          <cell r="O10">
            <v>17941</v>
          </cell>
          <cell r="P10">
            <v>22754.48</v>
          </cell>
          <cell r="Q10">
            <v>45007.43</v>
          </cell>
          <cell r="R10">
            <v>47683.13</v>
          </cell>
          <cell r="S10">
            <v>39236.18</v>
          </cell>
          <cell r="T10">
            <v>3631.83</v>
          </cell>
          <cell r="U10">
            <v>60657.229999999996</v>
          </cell>
          <cell r="V10">
            <v>49790.130000000005</v>
          </cell>
          <cell r="W10">
            <v>82529.48</v>
          </cell>
          <cell r="X10">
            <v>20367.72</v>
          </cell>
          <cell r="Y10">
            <v>49331.609090909085</v>
          </cell>
          <cell r="AA10">
            <v>438930.21909090906</v>
          </cell>
          <cell r="AB10">
            <v>467572.06909090903</v>
          </cell>
          <cell r="AD10">
            <v>550877.26000000013</v>
          </cell>
        </row>
        <row r="11">
          <cell r="A11" t="str">
            <v>Interco Sales - Accent</v>
          </cell>
          <cell r="B11" t="str">
            <v>Accent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3164.6727272727271</v>
          </cell>
          <cell r="M11">
            <v>3986.01</v>
          </cell>
          <cell r="N11">
            <v>2280.1400000000003</v>
          </cell>
          <cell r="O11">
            <v>5220.1400000000003</v>
          </cell>
          <cell r="P11">
            <v>13719.090909090908</v>
          </cell>
          <cell r="Q11">
            <v>6646.21</v>
          </cell>
          <cell r="R11">
            <v>2108.2600000000002</v>
          </cell>
          <cell r="S11">
            <v>5357.4600000000009</v>
          </cell>
          <cell r="T11">
            <v>11724.369999999999</v>
          </cell>
          <cell r="U11">
            <v>0</v>
          </cell>
          <cell r="V11">
            <v>19794.68</v>
          </cell>
          <cell r="W11">
            <v>10414.219999999999</v>
          </cell>
          <cell r="X11">
            <v>17585.509999999998</v>
          </cell>
          <cell r="Y11">
            <v>14633.963636363636</v>
          </cell>
          <cell r="AA11">
            <v>107203.90454545453</v>
          </cell>
          <cell r="AB11">
            <v>109484.04454545456</v>
          </cell>
          <cell r="AD11">
            <v>7150.6827272727278</v>
          </cell>
        </row>
        <row r="12">
          <cell r="A12" t="str">
            <v>Interco Sales - Mirage</v>
          </cell>
          <cell r="B12" t="str">
            <v>Mirage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48138.2</v>
          </cell>
          <cell r="W12">
            <v>55926.920000000006</v>
          </cell>
          <cell r="X12">
            <v>16924.96</v>
          </cell>
          <cell r="Y12">
            <v>39896.30909090909</v>
          </cell>
          <cell r="AA12">
            <v>160886.38909090907</v>
          </cell>
          <cell r="AB12">
            <v>160886.38909090907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3967.31</v>
          </cell>
          <cell r="W13">
            <v>3608.88</v>
          </cell>
          <cell r="X13">
            <v>18176.04</v>
          </cell>
          <cell r="Y13">
            <v>2638.5363636363631</v>
          </cell>
          <cell r="AA13">
            <v>28390.766363636365</v>
          </cell>
          <cell r="AB13">
            <v>28390.766363636365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53164.68</v>
          </cell>
          <cell r="D15">
            <v>45477.04</v>
          </cell>
          <cell r="E15">
            <v>16854.13</v>
          </cell>
          <cell r="F15">
            <v>89832.07</v>
          </cell>
          <cell r="G15">
            <v>9665.36</v>
          </cell>
          <cell r="H15">
            <v>67117.570000000007</v>
          </cell>
          <cell r="I15">
            <v>42396.33</v>
          </cell>
          <cell r="J15">
            <v>59128.01</v>
          </cell>
          <cell r="K15">
            <v>67417.13</v>
          </cell>
          <cell r="L15">
            <v>45952.382727272729</v>
          </cell>
          <cell r="M15">
            <v>61023.24</v>
          </cell>
          <cell r="N15">
            <v>30921.989999999998</v>
          </cell>
          <cell r="O15">
            <v>23161.14</v>
          </cell>
          <cell r="P15">
            <v>36473.570909090908</v>
          </cell>
          <cell r="Q15">
            <v>51653.64</v>
          </cell>
          <cell r="R15">
            <v>49791.39</v>
          </cell>
          <cell r="S15">
            <v>44593.64</v>
          </cell>
          <cell r="T15">
            <v>15356.199999999999</v>
          </cell>
          <cell r="U15">
            <v>60657.229999999996</v>
          </cell>
          <cell r="V15">
            <v>121690.31999999999</v>
          </cell>
          <cell r="W15">
            <v>152479.5</v>
          </cell>
          <cell r="X15">
            <v>73054.23</v>
          </cell>
          <cell r="Y15">
            <v>106500.41818181817</v>
          </cell>
          <cell r="Z15">
            <v>0</v>
          </cell>
          <cell r="AA15">
            <v>735411.27909090894</v>
          </cell>
          <cell r="AB15">
            <v>766333.26909090893</v>
          </cell>
          <cell r="AD15">
            <v>558027.94272727286</v>
          </cell>
        </row>
        <row r="16">
          <cell r="A16" t="str">
            <v>Sales</v>
          </cell>
          <cell r="B16" t="str">
            <v>Total Sales</v>
          </cell>
          <cell r="C16">
            <v>4759701.5600000005</v>
          </cell>
          <cell r="D16">
            <v>4980039.5899999989</v>
          </cell>
          <cell r="E16">
            <v>4690875.9600000009</v>
          </cell>
          <cell r="F16">
            <v>5256514.8699999982</v>
          </cell>
          <cell r="G16">
            <v>5306597.3999999994</v>
          </cell>
          <cell r="H16">
            <v>4538366.5700000022</v>
          </cell>
          <cell r="I16">
            <v>3910261.54</v>
          </cell>
          <cell r="J16">
            <v>5139293.4799999977</v>
          </cell>
          <cell r="K16">
            <v>5395408.7200000025</v>
          </cell>
          <cell r="L16">
            <v>6213149.0399999963</v>
          </cell>
          <cell r="M16">
            <v>6761628.4000000013</v>
          </cell>
          <cell r="N16">
            <v>6367791.1399999997</v>
          </cell>
          <cell r="O16">
            <v>6649868.9899999974</v>
          </cell>
          <cell r="P16">
            <v>5871712.2400000002</v>
          </cell>
          <cell r="Q16">
            <v>6505263.4600000009</v>
          </cell>
          <cell r="R16">
            <v>7286536.2300000032</v>
          </cell>
          <cell r="S16">
            <v>6559548.0700000003</v>
          </cell>
          <cell r="T16">
            <v>6581250.4799999995</v>
          </cell>
          <cell r="U16">
            <v>2978626.65</v>
          </cell>
          <cell r="V16">
            <v>5392860.0999999996</v>
          </cell>
          <cell r="W16">
            <v>6264830.4899999993</v>
          </cell>
          <cell r="X16">
            <v>5190397.2299999977</v>
          </cell>
          <cell r="Y16">
            <v>6372130.71</v>
          </cell>
          <cell r="Z16">
            <v>0</v>
          </cell>
          <cell r="AA16">
            <v>65653024.650000006</v>
          </cell>
          <cell r="AB16">
            <v>72020815.790000007</v>
          </cell>
          <cell r="AD16">
            <v>56951837.13000001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2101764.84</v>
          </cell>
          <cell r="D18">
            <v>2177710.0600000005</v>
          </cell>
          <cell r="E18">
            <v>1536945.3099999996</v>
          </cell>
          <cell r="F18">
            <v>2129178.5999999992</v>
          </cell>
          <cell r="G18">
            <v>1889392.6799999995</v>
          </cell>
          <cell r="H18">
            <v>1790885.9800000004</v>
          </cell>
          <cell r="I18">
            <v>1652313.3300000005</v>
          </cell>
          <cell r="J18">
            <v>2165347.1999999997</v>
          </cell>
          <cell r="K18">
            <v>2193091.77</v>
          </cell>
          <cell r="L18">
            <v>2557771.8500000006</v>
          </cell>
          <cell r="M18">
            <v>3287303.3</v>
          </cell>
          <cell r="N18">
            <v>2760568.9199999995</v>
          </cell>
          <cell r="O18">
            <v>2724731.0700000026</v>
          </cell>
          <cell r="P18">
            <v>2554559.6099999989</v>
          </cell>
          <cell r="Q18">
            <v>2553825.4000000013</v>
          </cell>
          <cell r="R18">
            <v>3017110.0099999988</v>
          </cell>
          <cell r="S18">
            <v>2488262.5999999996</v>
          </cell>
          <cell r="T18">
            <v>2920469.8899999987</v>
          </cell>
          <cell r="U18">
            <v>989203.35999999917</v>
          </cell>
          <cell r="V18">
            <v>1671958.2100000004</v>
          </cell>
          <cell r="W18">
            <v>1913001.5699999994</v>
          </cell>
          <cell r="X18">
            <v>2243616.629999999</v>
          </cell>
          <cell r="Y18">
            <v>2998274.42</v>
          </cell>
          <cell r="AA18">
            <v>26075012.769999996</v>
          </cell>
          <cell r="AB18">
            <v>28835581.689999998</v>
          </cell>
          <cell r="AD18">
            <v>23481704.920000002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2657936.7200000007</v>
          </cell>
          <cell r="D20">
            <v>2802329.5299999984</v>
          </cell>
          <cell r="E20">
            <v>3153930.6500000013</v>
          </cell>
          <cell r="F20">
            <v>3127336.2699999991</v>
          </cell>
          <cell r="G20">
            <v>3417204.7199999997</v>
          </cell>
          <cell r="H20">
            <v>2747480.5900000017</v>
          </cell>
          <cell r="I20">
            <v>2257948.2099999995</v>
          </cell>
          <cell r="J20">
            <v>2973946.2799999979</v>
          </cell>
          <cell r="K20">
            <v>3202316.9500000025</v>
          </cell>
          <cell r="L20">
            <v>3655377.1899999958</v>
          </cell>
          <cell r="M20">
            <v>3474325.1000000015</v>
          </cell>
          <cell r="N20">
            <v>3607222.22</v>
          </cell>
          <cell r="O20">
            <v>3925137.9199999948</v>
          </cell>
          <cell r="P20">
            <v>3317152.6300000013</v>
          </cell>
          <cell r="Q20">
            <v>3951438.0599999996</v>
          </cell>
          <cell r="R20">
            <v>4269426.2200000044</v>
          </cell>
          <cell r="S20">
            <v>4071285.4700000007</v>
          </cell>
          <cell r="T20">
            <v>3660780.5900000008</v>
          </cell>
          <cell r="U20">
            <v>1989423.2900000007</v>
          </cell>
          <cell r="V20">
            <v>3720901.8899999992</v>
          </cell>
          <cell r="W20">
            <v>4351828.92</v>
          </cell>
          <cell r="X20">
            <v>2946780.5999999987</v>
          </cell>
          <cell r="Y20">
            <v>3373856.29</v>
          </cell>
          <cell r="Z20">
            <v>0</v>
          </cell>
          <cell r="AA20">
            <v>39578011.88000001</v>
          </cell>
          <cell r="AB20">
            <v>43185234.100000009</v>
          </cell>
          <cell r="AD20">
            <v>33470132.210000008</v>
          </cell>
        </row>
        <row r="21">
          <cell r="C21">
            <v>0.55842507907155425</v>
          </cell>
          <cell r="D21">
            <v>0.56271229964258151</v>
          </cell>
          <cell r="E21">
            <v>0.67235430586827982</v>
          </cell>
          <cell r="F21">
            <v>0.59494481559413914</v>
          </cell>
          <cell r="G21">
            <v>0.64395401844503974</v>
          </cell>
          <cell r="H21">
            <v>0.60538974708691295</v>
          </cell>
          <cell r="I21">
            <v>0.57744173552135325</v>
          </cell>
          <cell r="J21">
            <v>0.57866831142711839</v>
          </cell>
          <cell r="K21">
            <v>0.59352629544625135</v>
          </cell>
          <cell r="L21">
            <v>0.58832922990690051</v>
          </cell>
          <cell r="M21">
            <v>0.51382964198387493</v>
          </cell>
          <cell r="N21">
            <v>0.56647935535146976</v>
          </cell>
          <cell r="O21">
            <v>0.59025793228446688</v>
          </cell>
          <cell r="P21">
            <v>0.56493787406720752</v>
          </cell>
          <cell r="Q21">
            <v>0.60742168004368557</v>
          </cell>
          <cell r="R21">
            <v>0.58593357464167894</v>
          </cell>
          <cell r="S21">
            <v>0.62066554380780692</v>
          </cell>
          <cell r="T21">
            <v>0.55624392372314035</v>
          </cell>
          <cell r="U21">
            <v>0.66789951335458597</v>
          </cell>
          <cell r="V21">
            <v>0.68996818404393612</v>
          </cell>
          <cell r="W21">
            <v>0.69464432069573845</v>
          </cell>
          <cell r="X21">
            <v>0.56773700921538139</v>
          </cell>
          <cell r="Y21">
            <v>0.52947066586460534</v>
          </cell>
          <cell r="Z21">
            <v>0</v>
          </cell>
          <cell r="AA21">
            <v>0.60283607786530224</v>
          </cell>
          <cell r="AB21">
            <v>0.59962156254825738</v>
          </cell>
          <cell r="AD21">
            <v>0.58769187960697489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421261.72</v>
          </cell>
          <cell r="D23">
            <v>404273.2300000001</v>
          </cell>
          <cell r="E23">
            <v>423534.93999999989</v>
          </cell>
          <cell r="F23">
            <v>456259.93999999989</v>
          </cell>
          <cell r="G23">
            <v>516910.8600000001</v>
          </cell>
          <cell r="H23">
            <v>534053.49000000011</v>
          </cell>
          <cell r="I23">
            <v>351726.08000000007</v>
          </cell>
          <cell r="J23">
            <v>449565.26000000013</v>
          </cell>
          <cell r="K23">
            <v>436029.61000000016</v>
          </cell>
          <cell r="L23">
            <v>473388.97999999981</v>
          </cell>
          <cell r="M23">
            <v>493809.49999999994</v>
          </cell>
          <cell r="N23">
            <v>513291.52000000014</v>
          </cell>
          <cell r="O23">
            <v>520145.65999999986</v>
          </cell>
          <cell r="P23">
            <v>443444.76</v>
          </cell>
          <cell r="Q23">
            <v>491650.92000000004</v>
          </cell>
          <cell r="R23">
            <v>503084.95</v>
          </cell>
          <cell r="S23">
            <v>468496.38999999984</v>
          </cell>
          <cell r="T23">
            <v>401994.22000000003</v>
          </cell>
          <cell r="U23">
            <v>338037.91000000003</v>
          </cell>
          <cell r="V23">
            <v>330925.16999999993</v>
          </cell>
          <cell r="W23">
            <v>450873.76000000013</v>
          </cell>
          <cell r="X23">
            <v>370833.24999999988</v>
          </cell>
          <cell r="Y23">
            <v>414865.81999999989</v>
          </cell>
          <cell r="AA23">
            <v>4734352.8100000005</v>
          </cell>
          <cell r="AB23">
            <v>5247644.33</v>
          </cell>
          <cell r="AD23">
            <v>4960813.6100000003</v>
          </cell>
        </row>
        <row r="24">
          <cell r="A24" t="str">
            <v>Factory Packaging</v>
          </cell>
          <cell r="B24" t="str">
            <v>Packaging Material</v>
          </cell>
          <cell r="C24">
            <v>57801.639999999992</v>
          </cell>
          <cell r="D24">
            <v>62248.349999999991</v>
          </cell>
          <cell r="E24">
            <v>40575.82</v>
          </cell>
          <cell r="F24">
            <v>86125.94</v>
          </cell>
          <cell r="G24">
            <v>68347.45</v>
          </cell>
          <cell r="H24">
            <v>40041.64</v>
          </cell>
          <cell r="I24">
            <v>42633.49</v>
          </cell>
          <cell r="J24">
            <v>63793.57</v>
          </cell>
          <cell r="K24">
            <v>59482.03</v>
          </cell>
          <cell r="L24">
            <v>70257.600000000006</v>
          </cell>
          <cell r="M24">
            <v>62669.61</v>
          </cell>
          <cell r="N24">
            <v>73283.539999999994</v>
          </cell>
          <cell r="O24">
            <v>59441.49</v>
          </cell>
          <cell r="P24">
            <v>66663.080000000031</v>
          </cell>
          <cell r="Q24">
            <v>65922.069999999992</v>
          </cell>
          <cell r="R24">
            <v>76361.539999999994</v>
          </cell>
          <cell r="S24">
            <v>55044.63</v>
          </cell>
          <cell r="T24">
            <v>45189.15</v>
          </cell>
          <cell r="U24">
            <v>11847.72</v>
          </cell>
          <cell r="V24">
            <v>40345.49</v>
          </cell>
          <cell r="W24">
            <v>75920</v>
          </cell>
          <cell r="X24">
            <v>17920.509999999998</v>
          </cell>
          <cell r="Y24">
            <v>40960.5</v>
          </cell>
          <cell r="AA24">
            <v>555616.17999999993</v>
          </cell>
          <cell r="AB24">
            <v>628899.72</v>
          </cell>
          <cell r="AD24">
            <v>653977.14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3610.5</v>
          </cell>
          <cell r="G25">
            <v>4011.02</v>
          </cell>
          <cell r="H25">
            <v>1388.73</v>
          </cell>
          <cell r="I25">
            <v>3200.31</v>
          </cell>
          <cell r="J25">
            <v>6771.61</v>
          </cell>
          <cell r="K25">
            <v>1810.41</v>
          </cell>
          <cell r="L25">
            <v>1181.73</v>
          </cell>
          <cell r="M25">
            <v>1533</v>
          </cell>
          <cell r="N25">
            <v>4190.38</v>
          </cell>
          <cell r="O25">
            <v>-5056.8599999999997</v>
          </cell>
          <cell r="P25">
            <v>1563.31</v>
          </cell>
          <cell r="Q25">
            <v>2572.5300000000002</v>
          </cell>
          <cell r="R25">
            <v>0</v>
          </cell>
          <cell r="S25">
            <v>-50</v>
          </cell>
          <cell r="T25">
            <v>425.55</v>
          </cell>
          <cell r="U25">
            <v>0</v>
          </cell>
          <cell r="V25">
            <v>545.47</v>
          </cell>
          <cell r="W25">
            <v>0</v>
          </cell>
          <cell r="X25">
            <v>1033.5999999999999</v>
          </cell>
          <cell r="Y25">
            <v>966.2200000000006</v>
          </cell>
          <cell r="AA25">
            <v>1999.8200000000011</v>
          </cell>
          <cell r="AB25">
            <v>6190.2000000000016</v>
          </cell>
          <cell r="AD25">
            <v>23507.309999999998</v>
          </cell>
        </row>
        <row r="26">
          <cell r="A26" t="str">
            <v>Factory Rent</v>
          </cell>
          <cell r="B26" t="str">
            <v>Factory Rent</v>
          </cell>
          <cell r="C26">
            <v>76534.22</v>
          </cell>
          <cell r="D26">
            <v>80274.740000000005</v>
          </cell>
          <cell r="E26">
            <v>80279.16</v>
          </cell>
          <cell r="F26">
            <v>80276.28</v>
          </cell>
          <cell r="G26">
            <v>80274.740000000005</v>
          </cell>
          <cell r="H26">
            <v>80274.740000000005</v>
          </cell>
          <cell r="I26">
            <v>83875.12000000001</v>
          </cell>
          <cell r="J26">
            <v>80218.740000000005</v>
          </cell>
          <cell r="K26">
            <v>80218.740000000005</v>
          </cell>
          <cell r="L26">
            <v>82825.919999999998</v>
          </cell>
          <cell r="M26">
            <v>80218.740000000005</v>
          </cell>
          <cell r="N26">
            <v>80218.740000000005</v>
          </cell>
          <cell r="O26">
            <v>82977.150000000009</v>
          </cell>
          <cell r="P26">
            <v>85216.010000000009</v>
          </cell>
          <cell r="Q26">
            <v>58475.01</v>
          </cell>
          <cell r="R26">
            <v>85216.010000000009</v>
          </cell>
          <cell r="S26">
            <v>83457.010000000009</v>
          </cell>
          <cell r="T26">
            <v>77775.42</v>
          </cell>
          <cell r="U26">
            <v>92618.54</v>
          </cell>
          <cell r="V26">
            <v>77775.399999999994</v>
          </cell>
          <cell r="W26">
            <v>78398.729999999981</v>
          </cell>
          <cell r="X26">
            <v>81119.709999999992</v>
          </cell>
          <cell r="Y26">
            <v>81819.709999999992</v>
          </cell>
          <cell r="AA26">
            <v>884848.7</v>
          </cell>
          <cell r="AB26">
            <v>965067.44000000006</v>
          </cell>
          <cell r="AD26">
            <v>885271.14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33164.679999999993</v>
          </cell>
          <cell r="D27">
            <v>16853.97</v>
          </cell>
          <cell r="E27">
            <v>20615.149999999998</v>
          </cell>
          <cell r="F27">
            <v>20390.530000000006</v>
          </cell>
          <cell r="G27">
            <v>33061.630000000005</v>
          </cell>
          <cell r="H27">
            <v>10935.429999999998</v>
          </cell>
          <cell r="I27">
            <v>32404.61</v>
          </cell>
          <cell r="J27">
            <v>25878.11</v>
          </cell>
          <cell r="K27">
            <v>32661.64</v>
          </cell>
          <cell r="L27">
            <v>37049.350000000006</v>
          </cell>
          <cell r="M27">
            <v>29563.17</v>
          </cell>
          <cell r="N27">
            <v>4764.0699999999988</v>
          </cell>
          <cell r="O27">
            <v>12357.58</v>
          </cell>
          <cell r="P27">
            <v>36077.360000000001</v>
          </cell>
          <cell r="Q27">
            <v>18687.68</v>
          </cell>
          <cell r="R27">
            <v>20210.689999999999</v>
          </cell>
          <cell r="S27">
            <v>27365.309999999998</v>
          </cell>
          <cell r="T27">
            <v>21754.14</v>
          </cell>
          <cell r="U27">
            <v>10313</v>
          </cell>
          <cell r="V27">
            <v>3261.4500000000003</v>
          </cell>
          <cell r="W27">
            <v>16626.530000000002</v>
          </cell>
          <cell r="X27">
            <v>12611.63</v>
          </cell>
          <cell r="Y27">
            <v>9167.5300000000043</v>
          </cell>
          <cell r="AA27">
            <v>188432.90000000002</v>
          </cell>
          <cell r="AB27">
            <v>193196.97000000003</v>
          </cell>
          <cell r="AD27">
            <v>292578.26999999996</v>
          </cell>
        </row>
        <row r="28">
          <cell r="A28" t="str">
            <v>Factory Motor</v>
          </cell>
          <cell r="B28" t="str">
            <v>Motor Vehicle Expenses</v>
          </cell>
          <cell r="C28">
            <v>7521.8099999999995</v>
          </cell>
          <cell r="D28">
            <v>11501.94</v>
          </cell>
          <cell r="E28">
            <v>6502.3700000000008</v>
          </cell>
          <cell r="F28">
            <v>7335.3300000000008</v>
          </cell>
          <cell r="G28">
            <v>8878.7699999999986</v>
          </cell>
          <cell r="H28">
            <v>4106.6500000000005</v>
          </cell>
          <cell r="I28">
            <v>6367.88</v>
          </cell>
          <cell r="J28">
            <v>6535.07</v>
          </cell>
          <cell r="K28">
            <v>3039.27</v>
          </cell>
          <cell r="L28">
            <v>4418.1100000000006</v>
          </cell>
          <cell r="M28">
            <v>16196.49</v>
          </cell>
          <cell r="N28">
            <v>4520.55</v>
          </cell>
          <cell r="O28">
            <v>13152.41</v>
          </cell>
          <cell r="P28">
            <v>5221.45</v>
          </cell>
          <cell r="Q28">
            <v>12152.91</v>
          </cell>
          <cell r="R28">
            <v>8336.15</v>
          </cell>
          <cell r="S28">
            <v>3458.87</v>
          </cell>
          <cell r="T28">
            <v>2771.9900000000002</v>
          </cell>
          <cell r="U28">
            <v>3064.3100000000004</v>
          </cell>
          <cell r="V28">
            <v>4519.6299999999992</v>
          </cell>
          <cell r="W28">
            <v>3580.47</v>
          </cell>
          <cell r="X28">
            <v>4987.3599999999997</v>
          </cell>
          <cell r="Y28">
            <v>5095.7699999999995</v>
          </cell>
          <cell r="AA28">
            <v>66341.319999999992</v>
          </cell>
          <cell r="AB28">
            <v>70861.87</v>
          </cell>
          <cell r="AD28">
            <v>82403.69</v>
          </cell>
        </row>
        <row r="29">
          <cell r="A29" t="str">
            <v>Factory Insurance</v>
          </cell>
          <cell r="B29" t="str">
            <v>Insurance - General</v>
          </cell>
          <cell r="C29">
            <v>8257</v>
          </cell>
          <cell r="D29">
            <v>8257</v>
          </cell>
          <cell r="E29">
            <v>8257</v>
          </cell>
          <cell r="F29">
            <v>8257</v>
          </cell>
          <cell r="G29">
            <v>8257</v>
          </cell>
          <cell r="H29">
            <v>8257</v>
          </cell>
          <cell r="I29">
            <v>8257</v>
          </cell>
          <cell r="J29">
            <v>13829.85</v>
          </cell>
          <cell r="K29">
            <v>3257</v>
          </cell>
          <cell r="L29">
            <v>9054.1700000000019</v>
          </cell>
          <cell r="M29">
            <v>9054.1700000000019</v>
          </cell>
          <cell r="N29">
            <v>9054.1700000000019</v>
          </cell>
          <cell r="O29">
            <v>9054.1700000000019</v>
          </cell>
          <cell r="P29">
            <v>9054.1700000000019</v>
          </cell>
          <cell r="Q29">
            <v>9044.2900000000009</v>
          </cell>
          <cell r="R29">
            <v>-20120.22</v>
          </cell>
          <cell r="S29">
            <v>1753.16</v>
          </cell>
          <cell r="T29">
            <v>1753.16</v>
          </cell>
          <cell r="U29">
            <v>5105.5999999999995</v>
          </cell>
          <cell r="V29">
            <v>5105.5999999999995</v>
          </cell>
          <cell r="W29">
            <v>5985.91</v>
          </cell>
          <cell r="X29">
            <v>5152.13</v>
          </cell>
          <cell r="Y29">
            <v>5152.13</v>
          </cell>
          <cell r="AA29">
            <v>37040.1</v>
          </cell>
          <cell r="AB29">
            <v>46094.26999999999</v>
          </cell>
          <cell r="AD29">
            <v>92994.19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-314.78000000000043</v>
          </cell>
          <cell r="D30">
            <v>29957.959999999995</v>
          </cell>
          <cell r="E30">
            <v>67746.820000000007</v>
          </cell>
          <cell r="F30">
            <v>59255.43</v>
          </cell>
          <cell r="G30">
            <v>37083.72</v>
          </cell>
          <cell r="H30">
            <v>18596.379999999997</v>
          </cell>
          <cell r="I30">
            <v>44307.39</v>
          </cell>
          <cell r="J30">
            <v>15679.579999999998</v>
          </cell>
          <cell r="K30">
            <v>34628.969999999994</v>
          </cell>
          <cell r="L30">
            <v>27946.420000000002</v>
          </cell>
          <cell r="M30">
            <v>40726.469999999994</v>
          </cell>
          <cell r="N30">
            <v>30377.480000000003</v>
          </cell>
          <cell r="O30">
            <v>46865.41</v>
          </cell>
          <cell r="P30">
            <v>32042.639999999999</v>
          </cell>
          <cell r="Q30">
            <v>994.86</v>
          </cell>
          <cell r="R30">
            <v>16176.36</v>
          </cell>
          <cell r="S30">
            <v>21177.32</v>
          </cell>
          <cell r="T30">
            <v>29590.91</v>
          </cell>
          <cell r="U30">
            <v>6812.99</v>
          </cell>
          <cell r="V30">
            <v>-30204.43</v>
          </cell>
          <cell r="W30">
            <v>6348.15</v>
          </cell>
          <cell r="X30">
            <v>6294.08</v>
          </cell>
          <cell r="Y30">
            <v>57152.89</v>
          </cell>
          <cell r="AA30">
            <v>193251.18</v>
          </cell>
          <cell r="AB30">
            <v>223628.65999999997</v>
          </cell>
          <cell r="AD30">
            <v>375614.35999999993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64783.219999999979</v>
          </cell>
          <cell r="D31">
            <v>44768.350000000006</v>
          </cell>
          <cell r="E31">
            <v>44303.969999999994</v>
          </cell>
          <cell r="F31">
            <v>30603.59</v>
          </cell>
          <cell r="G31">
            <v>23385.730000000003</v>
          </cell>
          <cell r="H31">
            <v>17564.98</v>
          </cell>
          <cell r="I31">
            <v>54622.03</v>
          </cell>
          <cell r="J31">
            <v>36165.149999999994</v>
          </cell>
          <cell r="K31">
            <v>37448.640000000007</v>
          </cell>
          <cell r="L31">
            <v>45746.52</v>
          </cell>
          <cell r="M31">
            <v>32586.080000000002</v>
          </cell>
          <cell r="N31">
            <v>49223.140000000007</v>
          </cell>
          <cell r="O31">
            <v>29694.010000000002</v>
          </cell>
          <cell r="P31">
            <v>42257.989999999991</v>
          </cell>
          <cell r="Q31">
            <v>44663.570000000007</v>
          </cell>
          <cell r="R31">
            <v>43027.72</v>
          </cell>
          <cell r="S31">
            <v>39907.750000000007</v>
          </cell>
          <cell r="T31">
            <v>33294.44</v>
          </cell>
          <cell r="U31">
            <v>32421.51</v>
          </cell>
          <cell r="V31">
            <v>35273.85</v>
          </cell>
          <cell r="W31">
            <v>33297.979999999996</v>
          </cell>
          <cell r="X31">
            <v>31893.350000000002</v>
          </cell>
          <cell r="Y31">
            <v>39083.429999999993</v>
          </cell>
          <cell r="AA31">
            <v>404815.59999999992</v>
          </cell>
          <cell r="AB31">
            <v>454038.73999999993</v>
          </cell>
          <cell r="AD31">
            <v>431978.26000000007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20915.809999999998</v>
          </cell>
          <cell r="D32">
            <v>9072.91</v>
          </cell>
          <cell r="E32">
            <v>10473.09</v>
          </cell>
          <cell r="F32">
            <v>9067.5400000000009</v>
          </cell>
          <cell r="G32">
            <v>25528.67</v>
          </cell>
          <cell r="H32">
            <v>3408.3900000000003</v>
          </cell>
          <cell r="I32">
            <v>11829.6</v>
          </cell>
          <cell r="J32">
            <v>25565.03</v>
          </cell>
          <cell r="K32">
            <v>14995.93</v>
          </cell>
          <cell r="L32">
            <v>25240.78</v>
          </cell>
          <cell r="M32">
            <v>13874.230000000001</v>
          </cell>
          <cell r="N32">
            <v>22462.73</v>
          </cell>
          <cell r="O32">
            <v>41347.06</v>
          </cell>
          <cell r="P32">
            <v>25902.659999999993</v>
          </cell>
          <cell r="Q32">
            <v>24159.55</v>
          </cell>
          <cell r="R32">
            <v>18478.719999999998</v>
          </cell>
          <cell r="S32">
            <v>31139.739999999998</v>
          </cell>
          <cell r="T32">
            <v>46235.290000000015</v>
          </cell>
          <cell r="U32">
            <v>39103.55000000001</v>
          </cell>
          <cell r="V32">
            <v>50729.680000000015</v>
          </cell>
          <cell r="W32">
            <v>44617.460000000006</v>
          </cell>
          <cell r="X32">
            <v>30383.03999999999</v>
          </cell>
          <cell r="Y32">
            <v>41202.93</v>
          </cell>
          <cell r="AA32">
            <v>393299.68</v>
          </cell>
          <cell r="AB32">
            <v>415762.41</v>
          </cell>
          <cell r="AD32">
            <v>169971.98</v>
          </cell>
        </row>
        <row r="33">
          <cell r="B33" t="str">
            <v>Total Manufacturing Costs</v>
          </cell>
          <cell r="C33">
            <v>689925.32000000007</v>
          </cell>
          <cell r="D33">
            <v>667208.44999999995</v>
          </cell>
          <cell r="E33">
            <v>702288.32</v>
          </cell>
          <cell r="F33">
            <v>761182.08</v>
          </cell>
          <cell r="G33">
            <v>805739.59000000008</v>
          </cell>
          <cell r="H33">
            <v>718627.43000000017</v>
          </cell>
          <cell r="I33">
            <v>639223.51</v>
          </cell>
          <cell r="J33">
            <v>724001.97000000009</v>
          </cell>
          <cell r="K33">
            <v>703572.24000000022</v>
          </cell>
          <cell r="L33">
            <v>777109.58</v>
          </cell>
          <cell r="M33">
            <v>780231.46</v>
          </cell>
          <cell r="N33">
            <v>791386.32000000018</v>
          </cell>
          <cell r="O33">
            <v>809978.08000000007</v>
          </cell>
          <cell r="P33">
            <v>747443.43</v>
          </cell>
          <cell r="Q33">
            <v>728323.39000000013</v>
          </cell>
          <cell r="R33">
            <v>750771.91999999993</v>
          </cell>
          <cell r="S33">
            <v>731750.17999999982</v>
          </cell>
          <cell r="T33">
            <v>660784.27000000025</v>
          </cell>
          <cell r="U33">
            <v>539325.13</v>
          </cell>
          <cell r="V33">
            <v>518277.30999999988</v>
          </cell>
          <cell r="W33">
            <v>715648.99000000011</v>
          </cell>
          <cell r="X33">
            <v>562228.65999999992</v>
          </cell>
          <cell r="Y33">
            <v>695466.93</v>
          </cell>
          <cell r="Z33">
            <v>0</v>
          </cell>
          <cell r="AA33">
            <v>7459998.29</v>
          </cell>
          <cell r="AB33">
            <v>8251384.6100000003</v>
          </cell>
          <cell r="AD33">
            <v>7969109.9500000002</v>
          </cell>
        </row>
        <row r="34">
          <cell r="C34">
            <v>0.14495138220388759</v>
          </cell>
          <cell r="D34">
            <v>0.1339765353150536</v>
          </cell>
          <cell r="E34">
            <v>0.14971368375300204</v>
          </cell>
          <cell r="F34">
            <v>0.14480736739550024</v>
          </cell>
          <cell r="G34">
            <v>0.15183733177120243</v>
          </cell>
          <cell r="H34">
            <v>0.15834495052699099</v>
          </cell>
          <cell r="I34">
            <v>0.16347333892146765</v>
          </cell>
          <cell r="J34">
            <v>0.14087577851265276</v>
          </cell>
          <cell r="K34">
            <v>0.13040202818962709</v>
          </cell>
          <cell r="L34">
            <v>0.12507499417718787</v>
          </cell>
          <cell r="M34">
            <v>0.11539105875738451</v>
          </cell>
          <cell r="N34">
            <v>0.12427956611654827</v>
          </cell>
          <cell r="O34">
            <v>0.12180361466038452</v>
          </cell>
          <cell r="P34">
            <v>0.12729565064653101</v>
          </cell>
          <cell r="Q34">
            <v>0.11195909196889008</v>
          </cell>
          <cell r="R34">
            <v>0.10303550223341161</v>
          </cell>
          <cell r="S34">
            <v>0.11155496875564475</v>
          </cell>
          <cell r="T34">
            <v>0.10040406029341711</v>
          </cell>
          <cell r="U34">
            <v>0.18106503210128735</v>
          </cell>
          <cell r="V34">
            <v>9.610434915602574E-2</v>
          </cell>
          <cell r="W34">
            <v>0.11423277790872841</v>
          </cell>
          <cell r="X34">
            <v>0.10832093095888158</v>
          </cell>
          <cell r="Y34">
            <v>0.10914197489837744</v>
          </cell>
          <cell r="Z34">
            <v>0</v>
          </cell>
          <cell r="AA34">
            <v>0.11362764061168047</v>
          </cell>
          <cell r="AB34">
            <v>0.11456944106353338</v>
          </cell>
          <cell r="AD34">
            <v>0.13992717972924149</v>
          </cell>
        </row>
        <row r="35">
          <cell r="B35" t="str">
            <v>Contribution margin</v>
          </cell>
          <cell r="C35">
            <v>1968011.4000000006</v>
          </cell>
          <cell r="D35">
            <v>2135121.0799999982</v>
          </cell>
          <cell r="E35">
            <v>2451642.3300000015</v>
          </cell>
          <cell r="F35">
            <v>2366154.189999999</v>
          </cell>
          <cell r="G35">
            <v>2611465.13</v>
          </cell>
          <cell r="H35">
            <v>2028853.1600000015</v>
          </cell>
          <cell r="I35">
            <v>1618724.6999999995</v>
          </cell>
          <cell r="J35">
            <v>2249944.3099999977</v>
          </cell>
          <cell r="K35">
            <v>2498744.7100000023</v>
          </cell>
          <cell r="L35">
            <v>2878267.6099999957</v>
          </cell>
          <cell r="M35">
            <v>2694093.6400000015</v>
          </cell>
          <cell r="N35">
            <v>2815835.9</v>
          </cell>
          <cell r="O35">
            <v>3115159.8399999947</v>
          </cell>
          <cell r="P35">
            <v>2569709.2000000011</v>
          </cell>
          <cell r="Q35">
            <v>3223114.6699999995</v>
          </cell>
          <cell r="R35">
            <v>3518654.3000000045</v>
          </cell>
          <cell r="S35">
            <v>3339535.290000001</v>
          </cell>
          <cell r="T35">
            <v>2999996.3200000003</v>
          </cell>
          <cell r="U35">
            <v>1450098.1600000006</v>
          </cell>
          <cell r="V35">
            <v>3202624.5799999991</v>
          </cell>
          <cell r="W35">
            <v>3636179.9299999997</v>
          </cell>
          <cell r="X35">
            <v>2384551.9399999985</v>
          </cell>
          <cell r="Y35">
            <v>2678389.36</v>
          </cell>
          <cell r="Z35">
            <v>0</v>
          </cell>
          <cell r="AA35">
            <v>32118013.590000011</v>
          </cell>
          <cell r="AB35">
            <v>34933849.49000001</v>
          </cell>
          <cell r="AD35">
            <v>25501022.260000009</v>
          </cell>
        </row>
        <row r="36">
          <cell r="C36">
            <v>0.41347369686766672</v>
          </cell>
          <cell r="D36">
            <v>0.42873576432752791</v>
          </cell>
          <cell r="E36">
            <v>0.52264062211527784</v>
          </cell>
          <cell r="F36">
            <v>0.45013744819863882</v>
          </cell>
          <cell r="G36">
            <v>0.4921166866738374</v>
          </cell>
          <cell r="H36">
            <v>0.44704479655992191</v>
          </cell>
          <cell r="I36">
            <v>0.4139683965998856</v>
          </cell>
          <cell r="J36">
            <v>0.43779253291446568</v>
          </cell>
          <cell r="K36">
            <v>0.46312426725662426</v>
          </cell>
          <cell r="L36">
            <v>0.46325423572971258</v>
          </cell>
          <cell r="M36">
            <v>0.39843858322649039</v>
          </cell>
          <cell r="N36">
            <v>0.44219978923492143</v>
          </cell>
          <cell r="O36">
            <v>0.46845431762408241</v>
          </cell>
          <cell r="P36">
            <v>0.43764222342067655</v>
          </cell>
          <cell r="Q36">
            <v>0.49546258807479554</v>
          </cell>
          <cell r="R36">
            <v>0.48289807240826726</v>
          </cell>
          <cell r="S36">
            <v>0.50911057505216217</v>
          </cell>
          <cell r="T36">
            <v>0.45583986342972321</v>
          </cell>
          <cell r="U36">
            <v>0.48683448125329859</v>
          </cell>
          <cell r="V36">
            <v>0.59386383488791028</v>
          </cell>
          <cell r="W36">
            <v>0.58041154278701002</v>
          </cell>
          <cell r="X36">
            <v>0.45941607825649977</v>
          </cell>
          <cell r="Y36">
            <v>0.42032869096622782</v>
          </cell>
          <cell r="Z36">
            <v>0</v>
          </cell>
          <cell r="AA36">
            <v>0.48920843725362179</v>
          </cell>
          <cell r="AB36">
            <v>0.48505212148472399</v>
          </cell>
          <cell r="AD36">
            <v>0.44776469987773343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561657.42999999982</v>
          </cell>
          <cell r="D38">
            <v>588640.13000000024</v>
          </cell>
          <cell r="E38">
            <v>509623.99000000022</v>
          </cell>
          <cell r="F38">
            <v>553551.31999999995</v>
          </cell>
          <cell r="G38">
            <v>572238.0700000003</v>
          </cell>
          <cell r="H38">
            <v>589359.47000000044</v>
          </cell>
          <cell r="I38">
            <v>504583.37</v>
          </cell>
          <cell r="J38">
            <v>757374.95000000007</v>
          </cell>
          <cell r="K38">
            <v>769093.58</v>
          </cell>
          <cell r="L38">
            <v>878668.97999999986</v>
          </cell>
          <cell r="M38">
            <v>662296.94000000018</v>
          </cell>
          <cell r="N38">
            <v>900084.9099999998</v>
          </cell>
          <cell r="O38">
            <v>1036221.4000000003</v>
          </cell>
          <cell r="P38">
            <v>950236.6100000001</v>
          </cell>
          <cell r="Q38">
            <v>1024167.0600000006</v>
          </cell>
          <cell r="R38">
            <v>1044388.6099999995</v>
          </cell>
          <cell r="S38">
            <v>1036712.2200000001</v>
          </cell>
          <cell r="T38">
            <v>1039064.2400000006</v>
          </cell>
          <cell r="U38">
            <v>725023.38000000035</v>
          </cell>
          <cell r="V38">
            <v>795254.23</v>
          </cell>
          <cell r="W38">
            <v>999643.53000000026</v>
          </cell>
          <cell r="X38">
            <v>949164.02000000037</v>
          </cell>
          <cell r="Y38">
            <v>853931.98999999976</v>
          </cell>
          <cell r="AA38">
            <v>10453807.290000001</v>
          </cell>
          <cell r="AB38">
            <v>11353892.200000001</v>
          </cell>
          <cell r="AD38">
            <v>6947088.2300000014</v>
          </cell>
        </row>
        <row r="39">
          <cell r="A39" t="str">
            <v>Installation Labour</v>
          </cell>
          <cell r="B39" t="str">
            <v>Installation Labour</v>
          </cell>
          <cell r="C39">
            <v>378334.18</v>
          </cell>
          <cell r="D39">
            <v>395998.86</v>
          </cell>
          <cell r="E39">
            <v>320513.81</v>
          </cell>
          <cell r="F39">
            <v>368704.81000000006</v>
          </cell>
          <cell r="G39">
            <v>365180.63000000006</v>
          </cell>
          <cell r="H39">
            <v>361221.33999999997</v>
          </cell>
          <cell r="I39">
            <v>325064.75</v>
          </cell>
          <cell r="J39">
            <v>423388.14</v>
          </cell>
          <cell r="K39">
            <v>429297.91999999998</v>
          </cell>
          <cell r="L39">
            <v>473642.51000000007</v>
          </cell>
          <cell r="M39">
            <v>523034.84</v>
          </cell>
          <cell r="N39">
            <v>443807.36000000004</v>
          </cell>
          <cell r="O39">
            <v>523934.84</v>
          </cell>
          <cell r="P39">
            <v>466170.2099999999</v>
          </cell>
          <cell r="Q39">
            <v>508038.4200000001</v>
          </cell>
          <cell r="R39">
            <v>556675.79999999993</v>
          </cell>
          <cell r="S39">
            <v>547879.66</v>
          </cell>
          <cell r="T39">
            <v>494852.18999999994</v>
          </cell>
          <cell r="U39">
            <v>270938.99</v>
          </cell>
          <cell r="V39">
            <v>428443.08</v>
          </cell>
          <cell r="W39">
            <v>508433.36000000004</v>
          </cell>
          <cell r="X39">
            <v>473222.53</v>
          </cell>
          <cell r="Y39">
            <v>475571.81</v>
          </cell>
          <cell r="AA39">
            <v>5254160.8900000006</v>
          </cell>
          <cell r="AB39">
            <v>5697968.25</v>
          </cell>
          <cell r="AD39">
            <v>4364381.790000001</v>
          </cell>
        </row>
        <row r="40">
          <cell r="A40" t="str">
            <v>Sales Commission</v>
          </cell>
          <cell r="B40" t="str">
            <v>Sales Commission</v>
          </cell>
          <cell r="C40">
            <v>51199.789999999994</v>
          </cell>
          <cell r="D40">
            <v>56402.89</v>
          </cell>
          <cell r="E40">
            <v>56897.259999999995</v>
          </cell>
          <cell r="F40">
            <v>56016.53</v>
          </cell>
          <cell r="G40">
            <v>58686.35</v>
          </cell>
          <cell r="H40">
            <v>40360.99</v>
          </cell>
          <cell r="I40">
            <v>46344.68</v>
          </cell>
          <cell r="J40">
            <v>51262.55</v>
          </cell>
          <cell r="K40">
            <v>54404.859999999993</v>
          </cell>
          <cell r="L40">
            <v>68308.169999999984</v>
          </cell>
          <cell r="M40">
            <v>65275.1</v>
          </cell>
          <cell r="N40">
            <v>47946.950000000004</v>
          </cell>
          <cell r="O40">
            <v>79172.88</v>
          </cell>
          <cell r="P40">
            <v>49866.460000000006</v>
          </cell>
          <cell r="Q40">
            <v>60393.869999999995</v>
          </cell>
          <cell r="R40">
            <v>81632.03</v>
          </cell>
          <cell r="S40">
            <v>66093.59</v>
          </cell>
          <cell r="T40">
            <v>102199.47</v>
          </cell>
          <cell r="U40">
            <v>48909.360000000008</v>
          </cell>
          <cell r="V40">
            <v>67553.91</v>
          </cell>
          <cell r="W40">
            <v>56651.88</v>
          </cell>
          <cell r="X40">
            <v>45051.020000000004</v>
          </cell>
          <cell r="Y40">
            <v>70782.19</v>
          </cell>
          <cell r="AA40">
            <v>728306.65999999992</v>
          </cell>
          <cell r="AB40">
            <v>776253.6100000001</v>
          </cell>
          <cell r="AD40">
            <v>605159.16999999993</v>
          </cell>
        </row>
        <row r="41">
          <cell r="A41" t="str">
            <v>Sales Advertising</v>
          </cell>
          <cell r="B41" t="str">
            <v>Advertising Expenses</v>
          </cell>
          <cell r="C41">
            <v>38228.92</v>
          </cell>
          <cell r="D41">
            <v>26682.120000000003</v>
          </cell>
          <cell r="E41">
            <v>37898.620000000003</v>
          </cell>
          <cell r="F41">
            <v>29811.320000000003</v>
          </cell>
          <cell r="G41">
            <v>75089.219999999987</v>
          </cell>
          <cell r="H41">
            <v>16273.46</v>
          </cell>
          <cell r="I41">
            <v>34412.37999999999</v>
          </cell>
          <cell r="J41">
            <v>67957.200000000012</v>
          </cell>
          <cell r="K41">
            <v>59149.220000000008</v>
          </cell>
          <cell r="L41">
            <v>-11412.479999999998</v>
          </cell>
          <cell r="M41">
            <v>26100.36</v>
          </cell>
          <cell r="N41">
            <v>44738.369999999995</v>
          </cell>
          <cell r="O41">
            <v>48241.180000000008</v>
          </cell>
          <cell r="P41">
            <v>21989.779999999992</v>
          </cell>
          <cell r="Q41">
            <v>49773.560000000012</v>
          </cell>
          <cell r="R41">
            <v>66293.150000000009</v>
          </cell>
          <cell r="S41">
            <v>58168.350000000006</v>
          </cell>
          <cell r="T41">
            <v>43659.479999999996</v>
          </cell>
          <cell r="U41">
            <v>49278.590000000004</v>
          </cell>
          <cell r="V41">
            <v>67732.03</v>
          </cell>
          <cell r="W41">
            <v>90787.660000000018</v>
          </cell>
          <cell r="X41">
            <v>74568.2</v>
          </cell>
          <cell r="Y41">
            <v>91973.970000000016</v>
          </cell>
          <cell r="AA41">
            <v>662465.94999999995</v>
          </cell>
          <cell r="AB41">
            <v>707204.32</v>
          </cell>
          <cell r="AD41">
            <v>400190.34</v>
          </cell>
        </row>
        <row r="42">
          <cell r="A42" t="str">
            <v>Sales Doubtful Debts</v>
          </cell>
          <cell r="B42" t="str">
            <v>Doubtful Debts</v>
          </cell>
          <cell r="C42">
            <v>6315.800000000002</v>
          </cell>
          <cell r="D42">
            <v>6315.8099999999995</v>
          </cell>
          <cell r="E42">
            <v>6315.8100000000013</v>
          </cell>
          <cell r="F42">
            <v>6315.8000000000011</v>
          </cell>
          <cell r="G42">
            <v>6043.09</v>
          </cell>
          <cell r="H42">
            <v>6315.8199999999988</v>
          </cell>
          <cell r="I42">
            <v>6315.83</v>
          </cell>
          <cell r="J42">
            <v>6315.83</v>
          </cell>
          <cell r="K42">
            <v>6315.83</v>
          </cell>
          <cell r="L42">
            <v>33465.83</v>
          </cell>
          <cell r="M42">
            <v>35085.18</v>
          </cell>
          <cell r="N42">
            <v>58763.97</v>
          </cell>
          <cell r="O42">
            <v>19999.999999999996</v>
          </cell>
          <cell r="P42">
            <v>19999.999999999996</v>
          </cell>
          <cell r="Q42">
            <v>19999.999999999996</v>
          </cell>
          <cell r="R42">
            <v>47735.409999999989</v>
          </cell>
          <cell r="S42">
            <v>0</v>
          </cell>
          <cell r="T42">
            <v>20844.62</v>
          </cell>
          <cell r="U42">
            <v>0</v>
          </cell>
          <cell r="V42">
            <v>23135.500000000011</v>
          </cell>
          <cell r="W42">
            <v>-15725.459999999992</v>
          </cell>
          <cell r="X42">
            <v>33189.86</v>
          </cell>
          <cell r="Y42">
            <v>29293.489999999998</v>
          </cell>
          <cell r="AA42">
            <v>198473.41999999998</v>
          </cell>
          <cell r="AB42">
            <v>257237.39</v>
          </cell>
          <cell r="AD42">
            <v>125120.63</v>
          </cell>
        </row>
        <row r="43">
          <cell r="A43" t="str">
            <v>Sales Motor</v>
          </cell>
          <cell r="B43" t="str">
            <v>Motor Vehicle Expenses</v>
          </cell>
          <cell r="C43">
            <v>36494.569999999992</v>
          </cell>
          <cell r="D43">
            <v>42692.729999999996</v>
          </cell>
          <cell r="E43">
            <v>30987.349999999995</v>
          </cell>
          <cell r="F43">
            <v>43778.63</v>
          </cell>
          <cell r="G43">
            <v>38247.22</v>
          </cell>
          <cell r="H43">
            <v>34081.65</v>
          </cell>
          <cell r="I43">
            <v>41857.879999999997</v>
          </cell>
          <cell r="J43">
            <v>58510.8</v>
          </cell>
          <cell r="K43">
            <v>51191.459999999992</v>
          </cell>
          <cell r="L43">
            <v>75165.37</v>
          </cell>
          <cell r="M43">
            <v>76609.430000000008</v>
          </cell>
          <cell r="N43">
            <v>87464.25</v>
          </cell>
          <cell r="O43">
            <v>85979.479999999981</v>
          </cell>
          <cell r="P43">
            <v>79869.099999999977</v>
          </cell>
          <cell r="Q43">
            <v>82988.730000000025</v>
          </cell>
          <cell r="R43">
            <v>92851.87999999999</v>
          </cell>
          <cell r="S43">
            <v>70877.900000000009</v>
          </cell>
          <cell r="T43">
            <v>59357.479999999996</v>
          </cell>
          <cell r="U43">
            <v>51122.899999999994</v>
          </cell>
          <cell r="V43">
            <v>89351.079999999987</v>
          </cell>
          <cell r="W43">
            <v>70326.490000000005</v>
          </cell>
          <cell r="X43">
            <v>78651.189999999973</v>
          </cell>
          <cell r="Y43">
            <v>71716.88</v>
          </cell>
          <cell r="AA43">
            <v>833093.10999999987</v>
          </cell>
          <cell r="AB43">
            <v>920557.36</v>
          </cell>
          <cell r="AD43">
            <v>529617.09</v>
          </cell>
        </row>
        <row r="44">
          <cell r="A44" t="str">
            <v>Sales Rent</v>
          </cell>
          <cell r="B44" t="str">
            <v>Rent</v>
          </cell>
          <cell r="C44">
            <v>92369.739999999991</v>
          </cell>
          <cell r="D44">
            <v>88624.03</v>
          </cell>
          <cell r="E44">
            <v>88418.559999999998</v>
          </cell>
          <cell r="F44">
            <v>88451.34</v>
          </cell>
          <cell r="G44">
            <v>97625.1</v>
          </cell>
          <cell r="H44">
            <v>96391.340000000011</v>
          </cell>
          <cell r="I44">
            <v>115439.32</v>
          </cell>
          <cell r="J44">
            <v>116723.95000000001</v>
          </cell>
          <cell r="K44">
            <v>126674.20000000001</v>
          </cell>
          <cell r="L44">
            <v>137636.71</v>
          </cell>
          <cell r="M44">
            <v>122187.20000000001</v>
          </cell>
          <cell r="N44">
            <v>124516.57</v>
          </cell>
          <cell r="O44">
            <v>137608.00999999998</v>
          </cell>
          <cell r="P44">
            <v>145051.73000000001</v>
          </cell>
          <cell r="Q44">
            <v>133993.79999999999</v>
          </cell>
          <cell r="R44">
            <v>137776.66</v>
          </cell>
          <cell r="S44">
            <v>150712.98000000001</v>
          </cell>
          <cell r="T44">
            <v>120687.04000000001</v>
          </cell>
          <cell r="U44">
            <v>150942.23000000001</v>
          </cell>
          <cell r="V44">
            <v>143108.59</v>
          </cell>
          <cell r="W44">
            <v>145393.79</v>
          </cell>
          <cell r="X44">
            <v>156514.28999999998</v>
          </cell>
          <cell r="Y44">
            <v>149861.46</v>
          </cell>
          <cell r="AA44">
            <v>1571650.58</v>
          </cell>
          <cell r="AB44">
            <v>1696167.1500000001</v>
          </cell>
          <cell r="AD44">
            <v>1170541.4899999998</v>
          </cell>
        </row>
        <row r="45">
          <cell r="A45" t="str">
            <v>Sales Telephone</v>
          </cell>
          <cell r="B45" t="str">
            <v>Telephone</v>
          </cell>
          <cell r="C45">
            <v>15678.07</v>
          </cell>
          <cell r="D45">
            <v>16398.839999999997</v>
          </cell>
          <cell r="E45">
            <v>27398.340000000004</v>
          </cell>
          <cell r="F45">
            <v>7675.2400000000016</v>
          </cell>
          <cell r="G45">
            <v>21244.989999999998</v>
          </cell>
          <cell r="H45">
            <v>16913.969999999998</v>
          </cell>
          <cell r="I45">
            <v>12061.72</v>
          </cell>
          <cell r="J45">
            <v>50328.29</v>
          </cell>
          <cell r="K45">
            <v>29700.43</v>
          </cell>
          <cell r="L45">
            <v>27667.709999999992</v>
          </cell>
          <cell r="M45">
            <v>28443.640000000003</v>
          </cell>
          <cell r="N45">
            <v>28696.880000000008</v>
          </cell>
          <cell r="O45">
            <v>32793.879999999997</v>
          </cell>
          <cell r="P45">
            <v>33350.19999999999</v>
          </cell>
          <cell r="Q45">
            <v>37470.99</v>
          </cell>
          <cell r="R45">
            <v>37348.04</v>
          </cell>
          <cell r="S45">
            <v>41035.949999999997</v>
          </cell>
          <cell r="T45">
            <v>34702.350000000006</v>
          </cell>
          <cell r="U45">
            <v>34014.69</v>
          </cell>
          <cell r="V45">
            <v>41079.310000000005</v>
          </cell>
          <cell r="W45">
            <v>35344.240000000005</v>
          </cell>
          <cell r="X45">
            <v>36285.929999999993</v>
          </cell>
          <cell r="Y45">
            <v>33209.599999999999</v>
          </cell>
          <cell r="AA45">
            <v>396635.18</v>
          </cell>
          <cell r="AB45">
            <v>425332.05999999994</v>
          </cell>
          <cell r="AD45">
            <v>253511.24000000002</v>
          </cell>
        </row>
        <row r="46">
          <cell r="A46" t="str">
            <v>Sales Freight</v>
          </cell>
          <cell r="B46" t="str">
            <v>Freight - Outwards</v>
          </cell>
          <cell r="C46">
            <v>133144.77000000002</v>
          </cell>
          <cell r="D46">
            <v>122703.29000000001</v>
          </cell>
          <cell r="E46">
            <v>131283.29999999999</v>
          </cell>
          <cell r="F46">
            <v>147020.68000000002</v>
          </cell>
          <cell r="G46">
            <v>145131.56</v>
          </cell>
          <cell r="H46">
            <v>158532.32000000004</v>
          </cell>
          <cell r="I46">
            <v>94045.68</v>
          </cell>
          <cell r="J46">
            <v>150987.04999999999</v>
          </cell>
          <cell r="K46">
            <v>185134.46</v>
          </cell>
          <cell r="L46">
            <v>162146.75</v>
          </cell>
          <cell r="M46">
            <v>162053.9</v>
          </cell>
          <cell r="N46">
            <v>187593.15000000002</v>
          </cell>
          <cell r="O46">
            <v>234066.46999999997</v>
          </cell>
          <cell r="P46">
            <v>215461.09999999998</v>
          </cell>
          <cell r="Q46">
            <v>195146.26000000007</v>
          </cell>
          <cell r="R46">
            <v>164404.06999999995</v>
          </cell>
          <cell r="S46">
            <v>157993.03000000003</v>
          </cell>
          <cell r="T46">
            <v>140164.75999999998</v>
          </cell>
          <cell r="U46">
            <v>70258.719999999987</v>
          </cell>
          <cell r="V46">
            <v>148464.1</v>
          </cell>
          <cell r="W46">
            <v>112860.48</v>
          </cell>
          <cell r="X46">
            <v>100802.22</v>
          </cell>
          <cell r="Y46">
            <v>144675.41000000012</v>
          </cell>
          <cell r="AA46">
            <v>1684296.62</v>
          </cell>
          <cell r="AB46">
            <v>1871889.7700000003</v>
          </cell>
          <cell r="AD46">
            <v>1592183.76</v>
          </cell>
        </row>
        <row r="47">
          <cell r="A47" t="str">
            <v>Sales Insurance</v>
          </cell>
          <cell r="B47" t="str">
            <v>Insurance - General</v>
          </cell>
          <cell r="C47">
            <v>10972</v>
          </cell>
          <cell r="D47">
            <v>10972</v>
          </cell>
          <cell r="E47">
            <v>11263.46</v>
          </cell>
          <cell r="F47">
            <v>10680.54</v>
          </cell>
          <cell r="G47">
            <v>10972</v>
          </cell>
          <cell r="H47">
            <v>11349.05</v>
          </cell>
          <cell r="I47">
            <v>12164.869999999999</v>
          </cell>
          <cell r="J47">
            <v>13583.829999999998</v>
          </cell>
          <cell r="K47">
            <v>12436.869999999999</v>
          </cell>
          <cell r="L47">
            <v>14353.680000000002</v>
          </cell>
          <cell r="M47">
            <v>12935.590000000002</v>
          </cell>
          <cell r="N47">
            <v>13130.51</v>
          </cell>
          <cell r="O47">
            <v>13392.490000000002</v>
          </cell>
          <cell r="P47">
            <v>13218.62</v>
          </cell>
          <cell r="Q47">
            <v>16671.199999999997</v>
          </cell>
          <cell r="R47">
            <v>49974.35</v>
          </cell>
          <cell r="S47">
            <v>24786.249999999996</v>
          </cell>
          <cell r="T47">
            <v>21980.080000000002</v>
          </cell>
          <cell r="U47">
            <v>7318.13</v>
          </cell>
          <cell r="V47">
            <v>12075.689999999999</v>
          </cell>
          <cell r="W47">
            <v>14225.770000000002</v>
          </cell>
          <cell r="X47">
            <v>11716.96</v>
          </cell>
          <cell r="Y47">
            <v>12394.23</v>
          </cell>
          <cell r="AA47">
            <v>197753.77</v>
          </cell>
          <cell r="AB47">
            <v>210884.28</v>
          </cell>
          <cell r="AD47">
            <v>131683.89000000001</v>
          </cell>
        </row>
        <row r="48">
          <cell r="A48" t="str">
            <v>Sales Warranty</v>
          </cell>
          <cell r="B48" t="str">
            <v>Warranty</v>
          </cell>
          <cell r="C48">
            <v>39052.310000000005</v>
          </cell>
          <cell r="D48">
            <v>81.590000000000032</v>
          </cell>
          <cell r="E48">
            <v>3437.56</v>
          </cell>
          <cell r="F48">
            <v>9909.83</v>
          </cell>
          <cell r="G48">
            <v>8071.4400000000005</v>
          </cell>
          <cell r="H48">
            <v>14056.91</v>
          </cell>
          <cell r="I48">
            <v>-2153.8600000000006</v>
          </cell>
          <cell r="J48">
            <v>40850.530000000006</v>
          </cell>
          <cell r="K48">
            <v>22672.420000000002</v>
          </cell>
          <cell r="L48">
            <v>24860.589999999997</v>
          </cell>
          <cell r="M48">
            <v>20087.230000000003</v>
          </cell>
          <cell r="N48">
            <v>-3738.2799999999988</v>
          </cell>
          <cell r="O48">
            <v>20587.43</v>
          </cell>
          <cell r="P48">
            <v>19840.09</v>
          </cell>
          <cell r="Q48">
            <v>55546.18</v>
          </cell>
          <cell r="R48">
            <v>50928.210000000006</v>
          </cell>
          <cell r="S48">
            <v>13266.850000000006</v>
          </cell>
          <cell r="T48">
            <v>10540.179999999998</v>
          </cell>
          <cell r="U48">
            <v>24078.3</v>
          </cell>
          <cell r="V48">
            <v>-10729.140000000001</v>
          </cell>
          <cell r="W48">
            <v>48403.87000000001</v>
          </cell>
          <cell r="X48">
            <v>41131.75</v>
          </cell>
          <cell r="Y48">
            <v>30615.069999999996</v>
          </cell>
          <cell r="AA48">
            <v>304208.79000000004</v>
          </cell>
          <cell r="AB48">
            <v>300470.51</v>
          </cell>
          <cell r="AD48">
            <v>180926.55000000002</v>
          </cell>
        </row>
        <row r="49">
          <cell r="A49" t="str">
            <v>Sales Other</v>
          </cell>
          <cell r="B49" t="str">
            <v>Other Selling Expenses</v>
          </cell>
          <cell r="C49">
            <v>51856.27</v>
          </cell>
          <cell r="D49">
            <v>53322.819999999992</v>
          </cell>
          <cell r="E49">
            <v>64029.599999999999</v>
          </cell>
          <cell r="F49">
            <v>52039.090000000047</v>
          </cell>
          <cell r="G49">
            <v>60573.129999999976</v>
          </cell>
          <cell r="H49">
            <v>68150.53</v>
          </cell>
          <cell r="I49">
            <v>71522.170000000013</v>
          </cell>
          <cell r="J49">
            <v>135868.18000000002</v>
          </cell>
          <cell r="K49">
            <v>135328.14000000001</v>
          </cell>
          <cell r="L49">
            <v>94189.440000000031</v>
          </cell>
          <cell r="M49">
            <v>115586.18000000002</v>
          </cell>
          <cell r="N49">
            <v>132231.79999999999</v>
          </cell>
          <cell r="O49">
            <v>122872.94000000002</v>
          </cell>
          <cell r="P49">
            <v>123076.35</v>
          </cell>
          <cell r="Q49">
            <v>103658.89999999992</v>
          </cell>
          <cell r="R49">
            <v>160140.52000000002</v>
          </cell>
          <cell r="S49">
            <v>141164.36999999994</v>
          </cell>
          <cell r="T49">
            <v>160351.55000000002</v>
          </cell>
          <cell r="U49">
            <v>113925.03</v>
          </cell>
          <cell r="V49">
            <v>140144.95999999996</v>
          </cell>
          <cell r="W49">
            <v>134268.69999999992</v>
          </cell>
          <cell r="X49">
            <v>110136.52999999991</v>
          </cell>
          <cell r="Y49">
            <v>145524.4</v>
          </cell>
          <cell r="AA49">
            <v>1455264.2499999995</v>
          </cell>
          <cell r="AB49">
            <v>1587496.0499999998</v>
          </cell>
          <cell r="AD49">
            <v>902465.55000000028</v>
          </cell>
        </row>
        <row r="50">
          <cell r="B50" t="str">
            <v>Total Selling Expenses</v>
          </cell>
          <cell r="C50">
            <v>1415303.85</v>
          </cell>
          <cell r="D50">
            <v>1408835.1100000006</v>
          </cell>
          <cell r="E50">
            <v>1288067.6600000006</v>
          </cell>
          <cell r="F50">
            <v>1373955.1300000001</v>
          </cell>
          <cell r="G50">
            <v>1459102.8000000005</v>
          </cell>
          <cell r="H50">
            <v>1413006.8500000003</v>
          </cell>
          <cell r="I50">
            <v>1261658.7899999998</v>
          </cell>
          <cell r="J50">
            <v>1873151.3000000003</v>
          </cell>
          <cell r="K50">
            <v>1881399.3900000001</v>
          </cell>
          <cell r="L50">
            <v>1978693.2599999998</v>
          </cell>
          <cell r="M50">
            <v>1849695.59</v>
          </cell>
          <cell r="N50">
            <v>2065236.4400000002</v>
          </cell>
          <cell r="O50">
            <v>2354871</v>
          </cell>
          <cell r="P50">
            <v>2138130.25</v>
          </cell>
          <cell r="Q50">
            <v>2287848.9700000011</v>
          </cell>
          <cell r="R50">
            <v>2490148.7299999991</v>
          </cell>
          <cell r="S50">
            <v>2308691.1500000004</v>
          </cell>
          <cell r="T50">
            <v>2248403.4400000009</v>
          </cell>
          <cell r="U50">
            <v>1545810.32</v>
          </cell>
          <cell r="V50">
            <v>1945613.3400000003</v>
          </cell>
          <cell r="W50">
            <v>2200614.31</v>
          </cell>
          <cell r="X50">
            <v>2110434.5</v>
          </cell>
          <cell r="Y50">
            <v>2109550.5</v>
          </cell>
          <cell r="Z50">
            <v>0</v>
          </cell>
          <cell r="AA50">
            <v>23740116.510000005</v>
          </cell>
          <cell r="AB50">
            <v>25805352.950000003</v>
          </cell>
          <cell r="AD50">
            <v>17202869.730000004</v>
          </cell>
        </row>
        <row r="51">
          <cell r="C51">
            <v>0.29735138477883893</v>
          </cell>
          <cell r="D51">
            <v>0.28289636749654851</v>
          </cell>
          <cell r="E51">
            <v>0.27459000642600673</v>
          </cell>
          <cell r="F51">
            <v>0.2613813836695188</v>
          </cell>
          <cell r="G51">
            <v>0.27496014677880043</v>
          </cell>
          <cell r="H51">
            <v>0.3113470073881669</v>
          </cell>
          <cell r="I51">
            <v>0.32265330006544773</v>
          </cell>
          <cell r="J51">
            <v>0.36447642215598886</v>
          </cell>
          <cell r="K51">
            <v>0.3487037753091668</v>
          </cell>
          <cell r="L51">
            <v>0.31846866174644362</v>
          </cell>
          <cell r="M51">
            <v>0.27355771133474294</v>
          </cell>
          <cell r="N51">
            <v>0.32432540493154433</v>
          </cell>
          <cell r="O51">
            <v>0.35412291633733389</v>
          </cell>
          <cell r="P51">
            <v>0.36414084386396972</v>
          </cell>
          <cell r="Q51">
            <v>0.35169197743760572</v>
          </cell>
          <cell r="R51">
            <v>0.3417465653636087</v>
          </cell>
          <cell r="S51">
            <v>0.35195887359355843</v>
          </cell>
          <cell r="T51">
            <v>0.34163772475044912</v>
          </cell>
          <cell r="U51">
            <v>0.51896746441854336</v>
          </cell>
          <cell r="V51">
            <v>0.36077578574678776</v>
          </cell>
          <cell r="W51">
            <v>0.35126478098851166</v>
          </cell>
          <cell r="X51">
            <v>0.40660365796318848</v>
          </cell>
          <cell r="Y51">
            <v>0.33105888689467888</v>
          </cell>
          <cell r="Z51">
            <v>0</v>
          </cell>
          <cell r="AA51">
            <v>0.36159973796424327</v>
          </cell>
          <cell r="AB51">
            <v>0.35830409121223872</v>
          </cell>
          <cell r="AD51">
            <v>0.30205996148521436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119257.09000000001</v>
          </cell>
          <cell r="D53">
            <v>156951.28</v>
          </cell>
          <cell r="E53">
            <v>137323.34</v>
          </cell>
          <cell r="F53">
            <v>196148.72</v>
          </cell>
          <cell r="G53">
            <v>196199.44</v>
          </cell>
          <cell r="H53">
            <v>151599.81</v>
          </cell>
          <cell r="I53">
            <v>170317.74000000002</v>
          </cell>
          <cell r="J53">
            <v>173252.3</v>
          </cell>
          <cell r="K53">
            <v>249723.62999999998</v>
          </cell>
          <cell r="L53">
            <v>238189.95</v>
          </cell>
          <cell r="M53">
            <v>361933.62000000005</v>
          </cell>
          <cell r="N53">
            <v>55009.729999999989</v>
          </cell>
          <cell r="O53">
            <v>184000.07000000007</v>
          </cell>
          <cell r="P53">
            <v>179827.99000000002</v>
          </cell>
          <cell r="Q53">
            <v>208510.43000000002</v>
          </cell>
          <cell r="R53">
            <v>217623.35</v>
          </cell>
          <cell r="S53">
            <v>193121.78999999998</v>
          </cell>
          <cell r="T53">
            <v>194487.59</v>
          </cell>
          <cell r="U53">
            <v>222750.78</v>
          </cell>
          <cell r="V53">
            <v>171910.5</v>
          </cell>
          <cell r="W53">
            <v>217937.5</v>
          </cell>
          <cell r="X53">
            <v>220039.94</v>
          </cell>
          <cell r="Y53">
            <v>189450.87</v>
          </cell>
          <cell r="AA53">
            <v>2199660.81</v>
          </cell>
          <cell r="AB53">
            <v>2254670.54</v>
          </cell>
          <cell r="AD53">
            <v>2150896.92</v>
          </cell>
        </row>
        <row r="54">
          <cell r="A54" t="str">
            <v>Admin Telephone</v>
          </cell>
          <cell r="B54" t="str">
            <v>Telephone</v>
          </cell>
          <cell r="C54">
            <v>6448.38</v>
          </cell>
          <cell r="D54">
            <v>12271.599999999999</v>
          </cell>
          <cell r="E54">
            <v>2263.04</v>
          </cell>
          <cell r="F54">
            <v>7730.58</v>
          </cell>
          <cell r="G54">
            <v>15389.57</v>
          </cell>
          <cell r="H54">
            <v>12996.67</v>
          </cell>
          <cell r="I54">
            <v>10184.219999999999</v>
          </cell>
          <cell r="J54">
            <v>17868.53</v>
          </cell>
          <cell r="K54">
            <v>12411.55</v>
          </cell>
          <cell r="L54">
            <v>13421.52</v>
          </cell>
          <cell r="M54">
            <v>14753.69</v>
          </cell>
          <cell r="N54">
            <v>13046.460000000001</v>
          </cell>
          <cell r="O54">
            <v>17870.349999999999</v>
          </cell>
          <cell r="P54">
            <v>11024.75</v>
          </cell>
          <cell r="Q54">
            <v>15308.29</v>
          </cell>
          <cell r="R54">
            <v>10937.25</v>
          </cell>
          <cell r="S54">
            <v>15643.56</v>
          </cell>
          <cell r="T54">
            <v>13923.83</v>
          </cell>
          <cell r="U54">
            <v>14510.79</v>
          </cell>
          <cell r="V54">
            <v>20243.919999999998</v>
          </cell>
          <cell r="W54">
            <v>14688.12</v>
          </cell>
          <cell r="X54">
            <v>13337.59</v>
          </cell>
          <cell r="Y54">
            <v>17337.469999999998</v>
          </cell>
          <cell r="AA54">
            <v>164825.92000000001</v>
          </cell>
          <cell r="AB54">
            <v>177872.38</v>
          </cell>
          <cell r="AD54">
            <v>125739.35</v>
          </cell>
        </row>
        <row r="55">
          <cell r="A55" t="str">
            <v>Admin Other</v>
          </cell>
          <cell r="B55" t="str">
            <v>Other Admin Expenses</v>
          </cell>
          <cell r="C55">
            <v>79927.039999999921</v>
          </cell>
          <cell r="D55">
            <v>124734.70000000001</v>
          </cell>
          <cell r="E55">
            <v>91370.41</v>
          </cell>
          <cell r="F55">
            <v>113983.70999999999</v>
          </cell>
          <cell r="G55">
            <v>213240.04</v>
          </cell>
          <cell r="H55">
            <v>84353.960000000036</v>
          </cell>
          <cell r="I55">
            <v>169944.49</v>
          </cell>
          <cell r="J55">
            <v>197929.56</v>
          </cell>
          <cell r="K55">
            <v>218259.50999999998</v>
          </cell>
          <cell r="L55">
            <v>289642.70999999996</v>
          </cell>
          <cell r="M55">
            <v>142658.11000000002</v>
          </cell>
          <cell r="N55">
            <v>232951.28000000006</v>
          </cell>
          <cell r="O55">
            <v>102849.63</v>
          </cell>
          <cell r="P55">
            <v>137386.55999999997</v>
          </cell>
          <cell r="Q55">
            <v>190811.36</v>
          </cell>
          <cell r="R55">
            <v>194951.53999999998</v>
          </cell>
          <cell r="S55">
            <v>188864.50000000003</v>
          </cell>
          <cell r="T55">
            <v>146353.12</v>
          </cell>
          <cell r="U55">
            <v>129514.56999999998</v>
          </cell>
          <cell r="V55">
            <v>181217.09000000005</v>
          </cell>
          <cell r="W55">
            <v>64096.32</v>
          </cell>
          <cell r="X55">
            <v>115561.65000000001</v>
          </cell>
          <cell r="Y55">
            <v>241620.13999999998</v>
          </cell>
          <cell r="AA55">
            <v>1693226.4799999997</v>
          </cell>
          <cell r="AB55">
            <v>1926177.7599999998</v>
          </cell>
          <cell r="AD55">
            <v>1726044.24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-26605.82</v>
          </cell>
          <cell r="D56">
            <v>-21879.120000000003</v>
          </cell>
          <cell r="E56">
            <v>-32673.539999999994</v>
          </cell>
          <cell r="F56">
            <v>-29815.8</v>
          </cell>
          <cell r="G56">
            <v>-58055.520000000004</v>
          </cell>
          <cell r="H56">
            <v>-48490.719999999994</v>
          </cell>
          <cell r="I56">
            <v>-38682.81</v>
          </cell>
          <cell r="J56">
            <v>-34844.979999999996</v>
          </cell>
          <cell r="K56">
            <v>-9515.989999999998</v>
          </cell>
          <cell r="L56">
            <v>-22150.03</v>
          </cell>
          <cell r="M56">
            <v>-29251.82</v>
          </cell>
          <cell r="N56">
            <v>-15671.69</v>
          </cell>
          <cell r="O56">
            <v>-26483.930000000004</v>
          </cell>
          <cell r="P56">
            <v>-36368.799999999996</v>
          </cell>
          <cell r="Q56">
            <v>-29877.82</v>
          </cell>
          <cell r="R56">
            <v>-29608.92</v>
          </cell>
          <cell r="S56">
            <v>-15574.529999999999</v>
          </cell>
          <cell r="T56">
            <v>-1110.42</v>
          </cell>
          <cell r="U56">
            <v>-10926.29</v>
          </cell>
          <cell r="V56">
            <v>-47793.01</v>
          </cell>
          <cell r="W56">
            <v>-18864.03</v>
          </cell>
          <cell r="X56">
            <v>-17486.489999999998</v>
          </cell>
          <cell r="Y56">
            <v>-36852.81</v>
          </cell>
          <cell r="AA56">
            <v>-270947.05000000005</v>
          </cell>
          <cell r="AB56">
            <v>-286618.74</v>
          </cell>
          <cell r="AD56">
            <v>-351966.14999999997</v>
          </cell>
        </row>
        <row r="57">
          <cell r="B57" t="str">
            <v>Total Administrative expenses</v>
          </cell>
          <cell r="C57">
            <v>179026.68999999994</v>
          </cell>
          <cell r="D57">
            <v>272078.46000000002</v>
          </cell>
          <cell r="E57">
            <v>198283.25</v>
          </cell>
          <cell r="F57">
            <v>288047.21000000002</v>
          </cell>
          <cell r="G57">
            <v>366773.53</v>
          </cell>
          <cell r="H57">
            <v>200459.72000000006</v>
          </cell>
          <cell r="I57">
            <v>311763.64</v>
          </cell>
          <cell r="J57">
            <v>354205.41000000003</v>
          </cell>
          <cell r="K57">
            <v>470878.69999999995</v>
          </cell>
          <cell r="L57">
            <v>519104.14999999991</v>
          </cell>
          <cell r="M57">
            <v>490093.60000000003</v>
          </cell>
          <cell r="N57">
            <v>285335.78000000003</v>
          </cell>
          <cell r="O57">
            <v>278236.12000000005</v>
          </cell>
          <cell r="P57">
            <v>291870.5</v>
          </cell>
          <cell r="Q57">
            <v>384752.26</v>
          </cell>
          <cell r="R57">
            <v>393903.22000000003</v>
          </cell>
          <cell r="S57">
            <v>382055.31999999995</v>
          </cell>
          <cell r="T57">
            <v>353654.12</v>
          </cell>
          <cell r="U57">
            <v>355849.85000000003</v>
          </cell>
          <cell r="V57">
            <v>325578.5</v>
          </cell>
          <cell r="W57">
            <v>277857.91000000003</v>
          </cell>
          <cell r="X57">
            <v>331452.69</v>
          </cell>
          <cell r="Y57">
            <v>411555.67</v>
          </cell>
          <cell r="Z57">
            <v>0</v>
          </cell>
          <cell r="AA57">
            <v>3786766.16</v>
          </cell>
          <cell r="AB57">
            <v>4072101.9399999995</v>
          </cell>
          <cell r="AD57">
            <v>3650714.36</v>
          </cell>
        </row>
        <row r="58">
          <cell r="C58">
            <v>3.761300740040515E-2</v>
          </cell>
          <cell r="D58">
            <v>5.4633794587966335E-2</v>
          </cell>
          <cell r="E58">
            <v>4.2269983621566483E-2</v>
          </cell>
          <cell r="F58">
            <v>5.4798134719249852E-2</v>
          </cell>
          <cell r="G58">
            <v>6.9116517111322606E-2</v>
          </cell>
          <cell r="H58">
            <v>4.417001511625359E-2</v>
          </cell>
          <cell r="I58">
            <v>7.9729613175695657E-2</v>
          </cell>
          <cell r="J58">
            <v>6.8921031923633247E-2</v>
          </cell>
          <cell r="K58">
            <v>8.7273962814813352E-2</v>
          </cell>
          <cell r="L58">
            <v>8.3549283408144381E-2</v>
          </cell>
          <cell r="M58">
            <v>7.2481593339261283E-2</v>
          </cell>
          <cell r="N58">
            <v>4.4809224066353417E-2</v>
          </cell>
          <cell r="O58">
            <v>4.1840842341166209E-2</v>
          </cell>
          <cell r="P58">
            <v>4.9707902579367545E-2</v>
          </cell>
          <cell r="Q58">
            <v>5.9144762140040975E-2</v>
          </cell>
          <cell r="R58">
            <v>5.4059049123811174E-2</v>
          </cell>
          <cell r="S58">
            <v>5.8244152786580607E-2</v>
          </cell>
          <cell r="T58">
            <v>5.3736614504300104E-2</v>
          </cell>
          <cell r="U58">
            <v>0.1194677587404249</v>
          </cell>
          <cell r="V58">
            <v>6.0372139080707848E-2</v>
          </cell>
          <cell r="W58">
            <v>4.4352023641105742E-2</v>
          </cell>
          <cell r="X58">
            <v>6.3858829163254652E-2</v>
          </cell>
          <cell r="Y58">
            <v>6.4586821697510344E-2</v>
          </cell>
          <cell r="Z58">
            <v>0</v>
          </cell>
          <cell r="AA58">
            <v>5.7678472243852662E-2</v>
          </cell>
          <cell r="AB58">
            <v>5.654062503087344E-2</v>
          </cell>
          <cell r="AD58">
            <v>6.4101783962943415E-2</v>
          </cell>
        </row>
        <row r="60">
          <cell r="B60" t="str">
            <v>EBITDA</v>
          </cell>
          <cell r="C60">
            <v>373680.86000000057</v>
          </cell>
          <cell r="D60">
            <v>454207.50999999762</v>
          </cell>
          <cell r="E60">
            <v>965291.42000000086</v>
          </cell>
          <cell r="F60">
            <v>704151.84999999893</v>
          </cell>
          <cell r="G60">
            <v>785588.79999999935</v>
          </cell>
          <cell r="H60">
            <v>415386.59000000113</v>
          </cell>
          <cell r="I60">
            <v>45302.269999999669</v>
          </cell>
          <cell r="J60">
            <v>22587.599999997416</v>
          </cell>
          <cell r="K60">
            <v>146466.62000000221</v>
          </cell>
          <cell r="L60">
            <v>380470.199999996</v>
          </cell>
          <cell r="M60">
            <v>354304.45000000141</v>
          </cell>
          <cell r="N60">
            <v>465263.6799999997</v>
          </cell>
          <cell r="O60">
            <v>482052.71999999468</v>
          </cell>
          <cell r="P60">
            <v>139708.45000000112</v>
          </cell>
          <cell r="Q60">
            <v>550513.43999999831</v>
          </cell>
          <cell r="R60">
            <v>634602.35000000545</v>
          </cell>
          <cell r="S60">
            <v>648788.82000000065</v>
          </cell>
          <cell r="T60">
            <v>397938.75999999943</v>
          </cell>
          <cell r="U60">
            <v>-451562.00999999949</v>
          </cell>
          <cell r="V60">
            <v>931432.73999999883</v>
          </cell>
          <cell r="W60">
            <v>1157707.7099999995</v>
          </cell>
          <cell r="X60">
            <v>-57335.250000001455</v>
          </cell>
          <cell r="Y60">
            <v>157283.18999999989</v>
          </cell>
          <cell r="Z60">
            <v>0</v>
          </cell>
          <cell r="AA60">
            <v>4591130.9200000055</v>
          </cell>
          <cell r="AB60">
            <v>5056394.6000000071</v>
          </cell>
          <cell r="AD60">
            <v>4647438.1700000055</v>
          </cell>
        </row>
        <row r="61">
          <cell r="C61">
            <v>7.850930468842264E-2</v>
          </cell>
          <cell r="D61">
            <v>9.1205602243013037E-2</v>
          </cell>
          <cell r="E61">
            <v>0.20578063206770461</v>
          </cell>
          <cell r="F61">
            <v>0.13395792980987023</v>
          </cell>
          <cell r="G61">
            <v>0.14804002278371436</v>
          </cell>
          <cell r="H61">
            <v>9.1527774055501415E-2</v>
          </cell>
          <cell r="I61">
            <v>1.1585483358742205E-2</v>
          </cell>
          <cell r="J61">
            <v>4.3950788348435443E-3</v>
          </cell>
          <cell r="K61">
            <v>2.7146529132644124E-2</v>
          </cell>
          <cell r="L61">
            <v>6.1236290575124565E-2</v>
          </cell>
          <cell r="M61">
            <v>5.2399278552486162E-2</v>
          </cell>
          <cell r="N61">
            <v>7.3065160237023682E-2</v>
          </cell>
          <cell r="O61">
            <v>7.2490558945582304E-2</v>
          </cell>
          <cell r="P61">
            <v>2.3793476977339256E-2</v>
          </cell>
          <cell r="Q61">
            <v>8.4625848497148839E-2</v>
          </cell>
          <cell r="R61">
            <v>8.709245792084741E-2</v>
          </cell>
          <cell r="S61">
            <v>9.8907548672023171E-2</v>
          </cell>
          <cell r="T61">
            <v>6.0465524174974035E-2</v>
          </cell>
          <cell r="U61">
            <v>-0.15160074190566969</v>
          </cell>
          <cell r="V61">
            <v>0.17271591006041467</v>
          </cell>
          <cell r="W61">
            <v>0.18479473815739261</v>
          </cell>
          <cell r="X61">
            <v>-1.1046408869943366E-2</v>
          </cell>
          <cell r="Y61">
            <v>2.468298237403857E-2</v>
          </cell>
          <cell r="Z61">
            <v>0</v>
          </cell>
          <cell r="AA61">
            <v>6.9930227045525845E-2</v>
          </cell>
          <cell r="AB61">
            <v>7.0207405241611842E-2</v>
          </cell>
          <cell r="AD61">
            <v>8.1602954429575658E-2</v>
          </cell>
        </row>
        <row r="63">
          <cell r="A63" t="str">
            <v>Depreciation</v>
          </cell>
          <cell r="B63" t="str">
            <v>Depreciation</v>
          </cell>
          <cell r="C63">
            <v>43097</v>
          </cell>
          <cell r="D63">
            <v>43527</v>
          </cell>
          <cell r="E63">
            <v>43527</v>
          </cell>
          <cell r="F63">
            <v>43527</v>
          </cell>
          <cell r="G63">
            <v>43527</v>
          </cell>
          <cell r="H63">
            <v>43799.75</v>
          </cell>
          <cell r="I63">
            <v>46794.85</v>
          </cell>
          <cell r="J63">
            <v>47131.99</v>
          </cell>
          <cell r="K63">
            <v>111808.2</v>
          </cell>
          <cell r="L63">
            <v>110665.2</v>
          </cell>
          <cell r="M63">
            <v>110118.52999999998</v>
          </cell>
          <cell r="N63">
            <v>83763.17</v>
          </cell>
          <cell r="O63">
            <v>108851.51999999999</v>
          </cell>
          <cell r="P63">
            <v>34562.449999999997</v>
          </cell>
          <cell r="Q63">
            <v>79473.029999999984</v>
          </cell>
          <cell r="R63">
            <v>58733.140000000014</v>
          </cell>
          <cell r="S63">
            <v>64552.400000000016</v>
          </cell>
          <cell r="T63">
            <v>63393.610000000008</v>
          </cell>
          <cell r="U63">
            <v>63452.119999999988</v>
          </cell>
          <cell r="V63">
            <v>62225.19000000001</v>
          </cell>
          <cell r="W63">
            <v>63158.339999999989</v>
          </cell>
          <cell r="X63">
            <v>62207.749999999993</v>
          </cell>
          <cell r="Y63">
            <v>62198.43</v>
          </cell>
          <cell r="AA63">
            <v>722807.98</v>
          </cell>
          <cell r="AB63">
            <v>806571.15</v>
          </cell>
          <cell r="AD63">
            <v>687523.52</v>
          </cell>
        </row>
        <row r="64">
          <cell r="B64" t="str">
            <v>EBITA</v>
          </cell>
          <cell r="C64">
            <v>330583.86000000057</v>
          </cell>
          <cell r="D64">
            <v>410680.50999999762</v>
          </cell>
          <cell r="E64">
            <v>921764.42000000086</v>
          </cell>
          <cell r="F64">
            <v>660624.84999999893</v>
          </cell>
          <cell r="G64">
            <v>742061.79999999935</v>
          </cell>
          <cell r="H64">
            <v>371586.84000000113</v>
          </cell>
          <cell r="I64">
            <v>-1492.5800000003292</v>
          </cell>
          <cell r="J64">
            <v>-24544.390000002582</v>
          </cell>
          <cell r="K64">
            <v>34658.42000000221</v>
          </cell>
          <cell r="L64">
            <v>269804.99999999598</v>
          </cell>
          <cell r="M64">
            <v>244185.92000000144</v>
          </cell>
          <cell r="N64">
            <v>381500.50999999972</v>
          </cell>
          <cell r="O64">
            <v>373201.19999999471</v>
          </cell>
          <cell r="P64">
            <v>105146.00000000112</v>
          </cell>
          <cell r="Q64">
            <v>471040.40999999834</v>
          </cell>
          <cell r="R64">
            <v>575869.21000000543</v>
          </cell>
          <cell r="S64">
            <v>584236.42000000062</v>
          </cell>
          <cell r="T64">
            <v>334545.14999999944</v>
          </cell>
          <cell r="U64">
            <v>-515014.12999999948</v>
          </cell>
          <cell r="V64">
            <v>869207.54999999877</v>
          </cell>
          <cell r="W64">
            <v>1094549.3699999994</v>
          </cell>
          <cell r="X64">
            <v>-119543.00000000146</v>
          </cell>
          <cell r="Y64">
            <v>95084.759999999893</v>
          </cell>
          <cell r="Z64">
            <v>0</v>
          </cell>
          <cell r="AA64">
            <v>3868322.9400000055</v>
          </cell>
          <cell r="AB64">
            <v>4249823.4500000067</v>
          </cell>
          <cell r="AD64">
            <v>3959914.6500000055</v>
          </cell>
        </row>
        <row r="65">
          <cell r="C65">
            <v>6.9454745393742828E-2</v>
          </cell>
          <cell r="D65">
            <v>8.2465310280795928E-2</v>
          </cell>
          <cell r="E65">
            <v>0.19650155490361776</v>
          </cell>
          <cell r="F65">
            <v>0.12567734826934851</v>
          </cell>
          <cell r="G65">
            <v>0.13983759159871434</v>
          </cell>
          <cell r="H65">
            <v>8.1876779733110222E-2</v>
          </cell>
          <cell r="I65">
            <v>-3.8170848285517216E-4</v>
          </cell>
          <cell r="J65">
            <v>-4.7758296146190498E-3</v>
          </cell>
          <cell r="K65">
            <v>6.4236875830237742E-3</v>
          </cell>
          <cell r="L65">
            <v>4.3424839523887572E-2</v>
          </cell>
          <cell r="M65">
            <v>3.6113478226635673E-2</v>
          </cell>
          <cell r="N65">
            <v>5.991096466772617E-2</v>
          </cell>
          <cell r="O65">
            <v>5.6121586840464185E-2</v>
          </cell>
          <cell r="P65">
            <v>1.7907212700873282E-2</v>
          </cell>
          <cell r="Q65">
            <v>7.2409121151873881E-2</v>
          </cell>
          <cell r="R65">
            <v>7.9031955900945985E-2</v>
          </cell>
          <cell r="S65">
            <v>8.9066565831264738E-2</v>
          </cell>
          <cell r="T65">
            <v>5.0833067517588156E-2</v>
          </cell>
          <cell r="U65">
            <v>-0.17290321699095773</v>
          </cell>
          <cell r="V65">
            <v>0.16117747055963844</v>
          </cell>
          <cell r="W65">
            <v>0.17471332572319917</v>
          </cell>
          <cell r="X65">
            <v>-2.3031570552838304E-2</v>
          </cell>
          <cell r="Y65">
            <v>1.4921972622247088E-2</v>
          </cell>
          <cell r="Z65">
            <v>0</v>
          </cell>
          <cell r="AA65">
            <v>5.8920711736012994E-2</v>
          </cell>
          <cell r="AB65">
            <v>5.9008265921226752E-2</v>
          </cell>
          <cell r="AD65">
            <v>6.953093788635796E-2</v>
          </cell>
        </row>
        <row r="67">
          <cell r="A67" t="str">
            <v>Amortisation</v>
          </cell>
          <cell r="B67" t="str">
            <v>Amortisation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2542784.5700000003</v>
          </cell>
          <cell r="O67">
            <v>0</v>
          </cell>
          <cell r="P67">
            <v>0</v>
          </cell>
          <cell r="Q67">
            <v>0</v>
          </cell>
          <cell r="R67">
            <v>847594.79999999993</v>
          </cell>
          <cell r="S67">
            <v>211898.69999999998</v>
          </cell>
          <cell r="T67">
            <v>211898.69999999998</v>
          </cell>
          <cell r="U67">
            <v>211898.69999999998</v>
          </cell>
          <cell r="V67">
            <v>211898.69999999998</v>
          </cell>
          <cell r="W67">
            <v>211898.69999999998</v>
          </cell>
          <cell r="X67">
            <v>211898.69999999998</v>
          </cell>
          <cell r="Y67">
            <v>211898.69999999998</v>
          </cell>
          <cell r="AA67">
            <v>2330885.7000000002</v>
          </cell>
          <cell r="AB67">
            <v>4873670.2700000014</v>
          </cell>
          <cell r="AD67">
            <v>0</v>
          </cell>
        </row>
        <row r="68">
          <cell r="B68" t="str">
            <v>EBIT</v>
          </cell>
          <cell r="C68">
            <v>330583.86000000057</v>
          </cell>
          <cell r="D68">
            <v>410680.50999999762</v>
          </cell>
          <cell r="E68">
            <v>921764.42000000086</v>
          </cell>
          <cell r="F68">
            <v>660624.84999999893</v>
          </cell>
          <cell r="G68">
            <v>742061.79999999935</v>
          </cell>
          <cell r="H68">
            <v>371586.84000000113</v>
          </cell>
          <cell r="I68">
            <v>-1492.5800000003292</v>
          </cell>
          <cell r="J68">
            <v>-24544.390000002582</v>
          </cell>
          <cell r="K68">
            <v>34658.42000000221</v>
          </cell>
          <cell r="L68">
            <v>269804.99999999598</v>
          </cell>
          <cell r="M68">
            <v>244185.92000000144</v>
          </cell>
          <cell r="N68">
            <v>-2161284.0600000005</v>
          </cell>
          <cell r="O68">
            <v>373201.19999999471</v>
          </cell>
          <cell r="P68">
            <v>105146.00000000112</v>
          </cell>
          <cell r="Q68">
            <v>471040.40999999834</v>
          </cell>
          <cell r="R68">
            <v>-271725.5899999945</v>
          </cell>
          <cell r="S68">
            <v>372337.72000000067</v>
          </cell>
          <cell r="T68">
            <v>122646.44999999946</v>
          </cell>
          <cell r="U68">
            <v>-726912.82999999949</v>
          </cell>
          <cell r="V68">
            <v>657308.84999999881</v>
          </cell>
          <cell r="W68">
            <v>882650.66999999946</v>
          </cell>
          <cell r="X68">
            <v>-331441.70000000147</v>
          </cell>
          <cell r="Y68">
            <v>-116813.94000000009</v>
          </cell>
          <cell r="Z68">
            <v>0</v>
          </cell>
          <cell r="AA68">
            <v>1537437.2400000053</v>
          </cell>
          <cell r="AB68">
            <v>-623846.81999999471</v>
          </cell>
          <cell r="AD68">
            <v>3959914.6500000055</v>
          </cell>
        </row>
        <row r="69">
          <cell r="C69">
            <v>6.9454745393742828E-2</v>
          </cell>
          <cell r="D69">
            <v>8.2465310280795928E-2</v>
          </cell>
          <cell r="E69">
            <v>0.19650155490361776</v>
          </cell>
          <cell r="F69">
            <v>0.12567734826934851</v>
          </cell>
          <cell r="G69">
            <v>0.13983759159871434</v>
          </cell>
          <cell r="H69">
            <v>8.1876779733110222E-2</v>
          </cell>
          <cell r="I69">
            <v>-3.8170848285517216E-4</v>
          </cell>
          <cell r="J69">
            <v>-4.7758296146190498E-3</v>
          </cell>
          <cell r="K69">
            <v>6.4236875830237742E-3</v>
          </cell>
          <cell r="L69">
            <v>4.3424839523887572E-2</v>
          </cell>
          <cell r="M69">
            <v>3.6113478226635673E-2</v>
          </cell>
          <cell r="N69">
            <v>-0.33940875454027541</v>
          </cell>
          <cell r="O69">
            <v>5.6121586840464185E-2</v>
          </cell>
          <cell r="P69">
            <v>1.7907212700873282E-2</v>
          </cell>
          <cell r="Q69">
            <v>7.2409121151873881E-2</v>
          </cell>
          <cell r="R69">
            <v>-3.7291462146479215E-2</v>
          </cell>
          <cell r="S69">
            <v>5.6762709263902179E-2</v>
          </cell>
          <cell r="T69">
            <v>1.8635736532550188E-2</v>
          </cell>
          <cell r="U69">
            <v>-0.2440429484507565</v>
          </cell>
          <cell r="V69">
            <v>0.12188501793324823</v>
          </cell>
          <cell r="W69">
            <v>0.14088979285375677</v>
          </cell>
          <cell r="X69">
            <v>-6.3856711791594731E-2</v>
          </cell>
          <cell r="Y69">
            <v>-1.8332006249758816E-2</v>
          </cell>
          <cell r="Z69">
            <v>0</v>
          </cell>
          <cell r="AA69">
            <v>2.3417614773975311E-2</v>
          </cell>
          <cell r="AB69">
            <v>-8.6620349013960349E-3</v>
          </cell>
          <cell r="AD69">
            <v>6.953093788635796E-2</v>
          </cell>
        </row>
        <row r="71">
          <cell r="A71" t="str">
            <v>Interest</v>
          </cell>
          <cell r="B71" t="str">
            <v>Interest expense</v>
          </cell>
          <cell r="C71">
            <v>294060.01999999996</v>
          </cell>
          <cell r="D71">
            <v>288625.03000000003</v>
          </cell>
          <cell r="E71">
            <v>288625.43</v>
          </cell>
          <cell r="F71">
            <v>295702.99</v>
          </cell>
          <cell r="G71">
            <v>235125.02999999997</v>
          </cell>
          <cell r="H71">
            <v>402380.93</v>
          </cell>
          <cell r="I71">
            <v>374007.81</v>
          </cell>
          <cell r="J71">
            <v>369361.90000000008</v>
          </cell>
          <cell r="K71">
            <v>362272.58</v>
          </cell>
          <cell r="L71">
            <v>499638.74</v>
          </cell>
          <cell r="M71">
            <v>462493.08</v>
          </cell>
          <cell r="N71">
            <v>432006.65</v>
          </cell>
          <cell r="O71">
            <v>461087.71</v>
          </cell>
          <cell r="P71">
            <v>445567.82999999996</v>
          </cell>
          <cell r="Q71">
            <v>403810.25</v>
          </cell>
          <cell r="R71">
            <v>587215.41</v>
          </cell>
          <cell r="S71">
            <v>601325.02999999991</v>
          </cell>
          <cell r="T71">
            <v>430271.64</v>
          </cell>
          <cell r="U71">
            <v>403970.63999999996</v>
          </cell>
          <cell r="V71">
            <v>359835.08</v>
          </cell>
          <cell r="W71">
            <v>560863.80999999994</v>
          </cell>
          <cell r="X71">
            <v>425860.13</v>
          </cell>
          <cell r="Y71">
            <v>397798.33</v>
          </cell>
          <cell r="AA71">
            <v>5077605.8600000003</v>
          </cell>
          <cell r="AB71">
            <v>5509612.5099999998</v>
          </cell>
          <cell r="AD71">
            <v>3872293.54</v>
          </cell>
        </row>
        <row r="73">
          <cell r="B73" t="str">
            <v>Profit Before Tax</v>
          </cell>
          <cell r="C73">
            <v>36523.840000000608</v>
          </cell>
          <cell r="D73">
            <v>122055.47999999759</v>
          </cell>
          <cell r="E73">
            <v>633138.99000000092</v>
          </cell>
          <cell r="F73">
            <v>364921.85999999894</v>
          </cell>
          <cell r="G73">
            <v>506936.76999999938</v>
          </cell>
          <cell r="H73">
            <v>-30794.089999998861</v>
          </cell>
          <cell r="I73">
            <v>-375500.39000000031</v>
          </cell>
          <cell r="J73">
            <v>-393906.29000000266</v>
          </cell>
          <cell r="K73">
            <v>-327614.15999999782</v>
          </cell>
          <cell r="L73">
            <v>-229833.74000000401</v>
          </cell>
          <cell r="M73">
            <v>-218307.15999999858</v>
          </cell>
          <cell r="N73">
            <v>-2593290.7100000004</v>
          </cell>
          <cell r="O73">
            <v>-87886.510000005306</v>
          </cell>
          <cell r="P73">
            <v>-340421.82999999885</v>
          </cell>
          <cell r="Q73">
            <v>67230.159999998345</v>
          </cell>
          <cell r="R73">
            <v>-858940.99999999453</v>
          </cell>
          <cell r="S73">
            <v>-228987.30999999924</v>
          </cell>
          <cell r="T73">
            <v>-307625.19000000053</v>
          </cell>
          <cell r="U73">
            <v>-1130883.4699999995</v>
          </cell>
          <cell r="V73">
            <v>297473.7699999988</v>
          </cell>
          <cell r="W73">
            <v>321786.85999999952</v>
          </cell>
          <cell r="X73">
            <v>-757301.83000000147</v>
          </cell>
          <cell r="Y73">
            <v>-514612.27000000014</v>
          </cell>
          <cell r="Z73">
            <v>0</v>
          </cell>
          <cell r="AA73">
            <v>-3540168.619999995</v>
          </cell>
          <cell r="AB73">
            <v>-6133459.3299999945</v>
          </cell>
          <cell r="AD73">
            <v>87621.110000005458</v>
          </cell>
        </row>
        <row r="74">
          <cell r="C74">
            <v>7.6735567429149073E-3</v>
          </cell>
          <cell r="D74">
            <v>2.4508937688986852E-2</v>
          </cell>
          <cell r="E74">
            <v>0.13497244339839692</v>
          </cell>
          <cell r="F74">
            <v>6.9422777072824876E-2</v>
          </cell>
          <cell r="G74">
            <v>9.5529532728448441E-2</v>
          </cell>
          <cell r="H74">
            <v>-6.7852804582946786E-3</v>
          </cell>
          <cell r="I74">
            <v>-9.6029481956340007E-2</v>
          </cell>
          <cell r="J74">
            <v>-7.6646000375912141E-2</v>
          </cell>
          <cell r="K74">
            <v>-6.0720916060646037E-2</v>
          </cell>
          <cell r="L74">
            <v>-3.6991506001279525E-2</v>
          </cell>
          <cell r="M74">
            <v>-3.2286181240009953E-2</v>
          </cell>
          <cell r="N74">
            <v>-0.40725121992616115</v>
          </cell>
          <cell r="O74">
            <v>-1.3216276911946403E-2</v>
          </cell>
          <cell r="P74">
            <v>-5.7976586059673596E-2</v>
          </cell>
          <cell r="Q74">
            <v>1.0334732853386746E-2</v>
          </cell>
          <cell r="R74">
            <v>-0.11788056394526349</v>
          </cell>
          <cell r="S74">
            <v>-3.4909007077373128E-2</v>
          </cell>
          <cell r="T74">
            <v>-4.6742665536717354E-2</v>
          </cell>
          <cell r="U74">
            <v>-0.37966606858902557</v>
          </cell>
          <cell r="V74">
            <v>5.5160668825805219E-2</v>
          </cell>
          <cell r="W74">
            <v>5.1364017033444037E-2</v>
          </cell>
          <cell r="X74">
            <v>-0.14590440701202398</v>
          </cell>
          <cell r="Y74">
            <v>-8.0759842103113447E-2</v>
          </cell>
          <cell r="Z74">
            <v>0</v>
          </cell>
          <cell r="AA74">
            <v>-5.3922399445765594E-2</v>
          </cell>
          <cell r="AB74">
            <v>-8.5162314016048915E-2</v>
          </cell>
          <cell r="AD74">
            <v>1.53851244166187E-3</v>
          </cell>
        </row>
        <row r="76">
          <cell r="A76" t="str">
            <v>Income Tax</v>
          </cell>
          <cell r="B76" t="str">
            <v>Income tax</v>
          </cell>
          <cell r="C76">
            <v>11000</v>
          </cell>
          <cell r="D76">
            <v>35000</v>
          </cell>
          <cell r="E76">
            <v>190000</v>
          </cell>
          <cell r="F76">
            <v>95000</v>
          </cell>
          <cell r="G76">
            <v>100000</v>
          </cell>
          <cell r="H76">
            <v>-20000</v>
          </cell>
          <cell r="I76">
            <v>-180000</v>
          </cell>
          <cell r="J76">
            <v>-115000</v>
          </cell>
          <cell r="K76">
            <v>-70000</v>
          </cell>
          <cell r="L76">
            <v>-57000</v>
          </cell>
          <cell r="M76">
            <v>-70000</v>
          </cell>
          <cell r="N76">
            <v>18000</v>
          </cell>
          <cell r="O76">
            <v>-20000</v>
          </cell>
          <cell r="P76">
            <v>-102500</v>
          </cell>
          <cell r="Q76">
            <v>15103</v>
          </cell>
          <cell r="R76">
            <v>-261000</v>
          </cell>
          <cell r="S76">
            <v>-67002</v>
          </cell>
          <cell r="T76">
            <v>-80516</v>
          </cell>
          <cell r="U76">
            <v>-339265</v>
          </cell>
          <cell r="V76">
            <v>563186.56000000006</v>
          </cell>
          <cell r="W76">
            <v>155806</v>
          </cell>
          <cell r="X76">
            <v>-167925</v>
          </cell>
          <cell r="Y76">
            <v>-155283</v>
          </cell>
          <cell r="AA76">
            <v>-459395.43999999994</v>
          </cell>
          <cell r="AB76">
            <v>-441395.43999999994</v>
          </cell>
          <cell r="AD76">
            <v>-81000</v>
          </cell>
        </row>
        <row r="78">
          <cell r="B78" t="str">
            <v>PAT</v>
          </cell>
          <cell r="C78">
            <v>25523.840000000608</v>
          </cell>
          <cell r="D78">
            <v>87055.479999997595</v>
          </cell>
          <cell r="E78">
            <v>443138.99000000092</v>
          </cell>
          <cell r="F78">
            <v>269921.85999999894</v>
          </cell>
          <cell r="G78">
            <v>406936.76999999938</v>
          </cell>
          <cell r="H78">
            <v>-10794.089999998861</v>
          </cell>
          <cell r="I78">
            <v>-195500.39000000031</v>
          </cell>
          <cell r="J78">
            <v>-278906.29000000266</v>
          </cell>
          <cell r="K78">
            <v>-257614.15999999782</v>
          </cell>
          <cell r="L78">
            <v>-172833.74000000401</v>
          </cell>
          <cell r="M78">
            <v>-148307.15999999858</v>
          </cell>
          <cell r="N78">
            <v>-2611290.7100000004</v>
          </cell>
          <cell r="O78">
            <v>-67886.510000005306</v>
          </cell>
          <cell r="P78">
            <v>-237921.82999999885</v>
          </cell>
          <cell r="Q78">
            <v>52127.159999998345</v>
          </cell>
          <cell r="R78">
            <v>-597940.99999999453</v>
          </cell>
          <cell r="S78">
            <v>-161985.30999999924</v>
          </cell>
          <cell r="T78">
            <v>-227109.19000000053</v>
          </cell>
          <cell r="U78">
            <v>-791618.46999999951</v>
          </cell>
          <cell r="V78">
            <v>-265712.79000000126</v>
          </cell>
          <cell r="W78">
            <v>165980.85999999952</v>
          </cell>
          <cell r="X78">
            <v>-589376.83000000147</v>
          </cell>
          <cell r="Y78">
            <v>-359329.27000000014</v>
          </cell>
          <cell r="Z78">
            <v>0</v>
          </cell>
          <cell r="AA78">
            <v>-3080773.179999995</v>
          </cell>
          <cell r="AB78">
            <v>-5692063.889999995</v>
          </cell>
          <cell r="AD78">
            <v>168621.11000000546</v>
          </cell>
        </row>
        <row r="79">
          <cell r="C79">
            <v>5.3624874749501322E-3</v>
          </cell>
          <cell r="D79">
            <v>1.7480881110826192E-2</v>
          </cell>
          <cell r="E79">
            <v>9.4468281356985789E-2</v>
          </cell>
          <cell r="F79">
            <v>5.1349966027966175E-2</v>
          </cell>
          <cell r="G79">
            <v>7.6685065650542741E-2</v>
          </cell>
          <cell r="H79">
            <v>-2.3784085823633362E-3</v>
          </cell>
          <cell r="I79">
            <v>-4.9996755459994192E-2</v>
          </cell>
          <cell r="J79">
            <v>-5.4269383736381363E-2</v>
          </cell>
          <cell r="K79">
            <v>-4.7746922127522844E-2</v>
          </cell>
          <cell r="L79">
            <v>-2.7817414146563611E-2</v>
          </cell>
          <cell r="M79">
            <v>-2.1933645451441629E-2</v>
          </cell>
          <cell r="N79">
            <v>-0.4100779458039826</v>
          </cell>
          <cell r="O79">
            <v>-1.0208698863405027E-2</v>
          </cell>
          <cell r="P79">
            <v>-4.0520008521398324E-2</v>
          </cell>
          <cell r="Q79">
            <v>8.0130743851530867E-3</v>
          </cell>
          <cell r="R79">
            <v>-8.2061075540688588E-2</v>
          </cell>
          <cell r="S79">
            <v>-2.4694583875501538E-2</v>
          </cell>
          <cell r="T79">
            <v>-3.4508516381525196E-2</v>
          </cell>
          <cell r="U79">
            <v>-0.26576626177705071</v>
          </cell>
          <cell r="V79">
            <v>-4.9271218810219328E-2</v>
          </cell>
          <cell r="W79">
            <v>2.6494070392637157E-2</v>
          </cell>
          <cell r="X79">
            <v>-0.11355139190377568</v>
          </cell>
          <cell r="Y79">
            <v>-5.639075630323976E-2</v>
          </cell>
          <cell r="Z79">
            <v>0</v>
          </cell>
          <cell r="AA79">
            <v>-4.6925076132040701E-2</v>
          </cell>
          <cell r="AB79">
            <v>-7.9033593657103926E-2</v>
          </cell>
          <cell r="AD79">
            <v>2.9607668250473773E-3</v>
          </cell>
        </row>
      </sheetData>
      <sheetData sheetId="23" refreshError="1">
        <row r="8">
          <cell r="A8" t="str">
            <v>Sales - External</v>
          </cell>
          <cell r="B8" t="str">
            <v>External Sales</v>
          </cell>
          <cell r="C8">
            <v>341382.46363636362</v>
          </cell>
          <cell r="D8">
            <v>293429.74</v>
          </cell>
          <cell r="E8">
            <v>296855.42727272736</v>
          </cell>
          <cell r="F8">
            <v>297933.35818181816</v>
          </cell>
          <cell r="G8">
            <v>329163.58000000019</v>
          </cell>
          <cell r="H8">
            <v>251366.75545454549</v>
          </cell>
          <cell r="I8">
            <v>247429.09636363632</v>
          </cell>
          <cell r="J8">
            <v>308916.71545454545</v>
          </cell>
          <cell r="K8">
            <v>245074.04727272724</v>
          </cell>
          <cell r="L8">
            <v>235107.68363636365</v>
          </cell>
          <cell r="M8">
            <v>300435.30363636365</v>
          </cell>
          <cell r="N8">
            <v>200783.68000000005</v>
          </cell>
          <cell r="O8">
            <v>294233.12999999989</v>
          </cell>
          <cell r="P8">
            <v>388011.79636363662</v>
          </cell>
          <cell r="Q8">
            <v>273525.31181818194</v>
          </cell>
          <cell r="R8">
            <v>475773.31727272732</v>
          </cell>
          <cell r="S8">
            <v>233339.93999999983</v>
          </cell>
          <cell r="T8">
            <v>265724.14999999997</v>
          </cell>
          <cell r="U8">
            <v>245554.24000000022</v>
          </cell>
          <cell r="V8">
            <v>226708.61999999994</v>
          </cell>
          <cell r="W8">
            <v>243228.55000000016</v>
          </cell>
          <cell r="X8">
            <v>174693.90999999992</v>
          </cell>
          <cell r="Y8">
            <v>287654.02000000008</v>
          </cell>
          <cell r="AA8">
            <v>3108446.9854545458</v>
          </cell>
          <cell r="AB8">
            <v>3309230.6654545465</v>
          </cell>
          <cell r="AD8">
            <v>3147094.1709090909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533678.63636363635</v>
          </cell>
          <cell r="D10">
            <v>653368.29999999993</v>
          </cell>
          <cell r="E10">
            <v>419778.77272727271</v>
          </cell>
          <cell r="F10">
            <v>522440.58181818179</v>
          </cell>
          <cell r="G10">
            <v>610394.79999999993</v>
          </cell>
          <cell r="H10">
            <v>263947.05454545451</v>
          </cell>
          <cell r="I10">
            <v>386966.0636363636</v>
          </cell>
          <cell r="J10">
            <v>599420.05454545456</v>
          </cell>
          <cell r="K10">
            <v>439497.87272727268</v>
          </cell>
          <cell r="L10">
            <v>460836.03636363632</v>
          </cell>
          <cell r="M10">
            <v>419949.43636363634</v>
          </cell>
          <cell r="N10">
            <v>492818</v>
          </cell>
          <cell r="O10">
            <v>465307</v>
          </cell>
          <cell r="P10">
            <v>295440.16363636358</v>
          </cell>
          <cell r="Q10">
            <v>363881.81818181818</v>
          </cell>
          <cell r="R10">
            <v>332892.97272727272</v>
          </cell>
          <cell r="S10">
            <v>569173.05000000005</v>
          </cell>
          <cell r="T10">
            <v>501505.02999999997</v>
          </cell>
          <cell r="U10">
            <v>397593</v>
          </cell>
          <cell r="V10">
            <v>450539.3</v>
          </cell>
          <cell r="W10">
            <v>522737.63</v>
          </cell>
          <cell r="X10">
            <v>490409</v>
          </cell>
          <cell r="Y10">
            <v>460060.44</v>
          </cell>
          <cell r="AA10">
            <v>4849539.4045454543</v>
          </cell>
          <cell r="AB10">
            <v>5342357.4045454543</v>
          </cell>
          <cell r="AD10">
            <v>5310277.6090909094</v>
          </cell>
        </row>
        <row r="11">
          <cell r="A11" t="str">
            <v>Interco Sales - Accent</v>
          </cell>
          <cell r="B11" t="str">
            <v>Accent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4141.1000000000004</v>
          </cell>
          <cell r="AA11">
            <v>4141.1000000000004</v>
          </cell>
          <cell r="AB11">
            <v>4141.1000000000004</v>
          </cell>
          <cell r="AD11">
            <v>0</v>
          </cell>
        </row>
        <row r="12">
          <cell r="A12" t="str">
            <v>Interco Sales - Mirage</v>
          </cell>
          <cell r="B12" t="str">
            <v>Mirage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653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653</v>
          </cell>
          <cell r="AB14">
            <v>653</v>
          </cell>
          <cell r="AD14">
            <v>0</v>
          </cell>
        </row>
        <row r="15">
          <cell r="B15" t="str">
            <v>Total Intercompany</v>
          </cell>
          <cell r="C15">
            <v>533678.63636363635</v>
          </cell>
          <cell r="D15">
            <v>653368.29999999993</v>
          </cell>
          <cell r="E15">
            <v>419778.77272727271</v>
          </cell>
          <cell r="F15">
            <v>522440.58181818179</v>
          </cell>
          <cell r="G15">
            <v>610394.79999999993</v>
          </cell>
          <cell r="H15">
            <v>263947.05454545451</v>
          </cell>
          <cell r="I15">
            <v>386966.0636363636</v>
          </cell>
          <cell r="J15">
            <v>599420.05454545456</v>
          </cell>
          <cell r="K15">
            <v>439497.87272727268</v>
          </cell>
          <cell r="L15">
            <v>460836.03636363632</v>
          </cell>
          <cell r="M15">
            <v>419949.43636363634</v>
          </cell>
          <cell r="N15">
            <v>492818</v>
          </cell>
          <cell r="O15">
            <v>465307</v>
          </cell>
          <cell r="P15">
            <v>295440.16363636358</v>
          </cell>
          <cell r="Q15">
            <v>363881.81818181818</v>
          </cell>
          <cell r="R15">
            <v>332892.97272727272</v>
          </cell>
          <cell r="S15">
            <v>569173.05000000005</v>
          </cell>
          <cell r="T15">
            <v>501505.02999999997</v>
          </cell>
          <cell r="U15">
            <v>398246</v>
          </cell>
          <cell r="V15">
            <v>450539.3</v>
          </cell>
          <cell r="W15">
            <v>522737.63</v>
          </cell>
          <cell r="X15">
            <v>490409</v>
          </cell>
          <cell r="Y15">
            <v>464201.54</v>
          </cell>
          <cell r="Z15">
            <v>0</v>
          </cell>
          <cell r="AA15">
            <v>4854333.5045454539</v>
          </cell>
          <cell r="AB15">
            <v>5347151.5045454539</v>
          </cell>
          <cell r="AD15">
            <v>5310277.6090909094</v>
          </cell>
        </row>
        <row r="16">
          <cell r="A16" t="str">
            <v>Sales</v>
          </cell>
          <cell r="B16" t="str">
            <v>Total Sales</v>
          </cell>
          <cell r="C16">
            <v>875061.1</v>
          </cell>
          <cell r="D16">
            <v>946798.03999999992</v>
          </cell>
          <cell r="E16">
            <v>716634.20000000007</v>
          </cell>
          <cell r="F16">
            <v>820373.94</v>
          </cell>
          <cell r="G16">
            <v>939558.38000000012</v>
          </cell>
          <cell r="H16">
            <v>515313.81</v>
          </cell>
          <cell r="I16">
            <v>634395.15999999992</v>
          </cell>
          <cell r="J16">
            <v>908336.77</v>
          </cell>
          <cell r="K16">
            <v>684571.91999999993</v>
          </cell>
          <cell r="L16">
            <v>695943.72</v>
          </cell>
          <cell r="M16">
            <v>720384.74</v>
          </cell>
          <cell r="N16">
            <v>693601.68</v>
          </cell>
          <cell r="O16">
            <v>759540.12999999989</v>
          </cell>
          <cell r="P16">
            <v>683451.9600000002</v>
          </cell>
          <cell r="Q16">
            <v>637407.13000000012</v>
          </cell>
          <cell r="R16">
            <v>808666.29</v>
          </cell>
          <cell r="S16">
            <v>802512.98999999987</v>
          </cell>
          <cell r="T16">
            <v>767229.17999999993</v>
          </cell>
          <cell r="U16">
            <v>643800.24000000022</v>
          </cell>
          <cell r="V16">
            <v>677247.91999999993</v>
          </cell>
          <cell r="W16">
            <v>765966.18000000017</v>
          </cell>
          <cell r="X16">
            <v>665102.90999999992</v>
          </cell>
          <cell r="Y16">
            <v>751855.56</v>
          </cell>
          <cell r="Z16">
            <v>0</v>
          </cell>
          <cell r="AA16">
            <v>7962780.4900000002</v>
          </cell>
          <cell r="AB16">
            <v>8656382.1699999999</v>
          </cell>
          <cell r="AD16">
            <v>8457371.7800000012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505151.54999999993</v>
          </cell>
          <cell r="D18">
            <v>579089.04999999993</v>
          </cell>
          <cell r="E18">
            <v>435630.94999999995</v>
          </cell>
          <cell r="F18">
            <v>406326.42999999993</v>
          </cell>
          <cell r="G18">
            <v>574414.30999999994</v>
          </cell>
          <cell r="H18">
            <v>294640.31</v>
          </cell>
          <cell r="I18">
            <v>390558.44</v>
          </cell>
          <cell r="J18">
            <v>475529.33999999997</v>
          </cell>
          <cell r="K18">
            <v>380893.99</v>
          </cell>
          <cell r="L18">
            <v>394292.94</v>
          </cell>
          <cell r="M18">
            <v>471333.04999999993</v>
          </cell>
          <cell r="N18">
            <v>421155.34</v>
          </cell>
          <cell r="O18">
            <v>411966.22</v>
          </cell>
          <cell r="P18">
            <v>405608.62000000005</v>
          </cell>
          <cell r="Q18">
            <v>351663.54000000004</v>
          </cell>
          <cell r="R18">
            <v>497040.8</v>
          </cell>
          <cell r="S18">
            <v>458295.8</v>
          </cell>
          <cell r="T18">
            <v>510122.64999999997</v>
          </cell>
          <cell r="U18">
            <v>375760.25999999995</v>
          </cell>
          <cell r="V18">
            <v>382697.23000000004</v>
          </cell>
          <cell r="W18">
            <v>390917.31</v>
          </cell>
          <cell r="X18">
            <v>382095.47999999992</v>
          </cell>
          <cell r="Y18">
            <v>433148.18</v>
          </cell>
          <cell r="AA18">
            <v>4599316.09</v>
          </cell>
          <cell r="AB18">
            <v>5020471.4299999988</v>
          </cell>
          <cell r="AD18">
            <v>4907860.3599999994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369909.55000000005</v>
          </cell>
          <cell r="D20">
            <v>367708.99</v>
          </cell>
          <cell r="E20">
            <v>281003.25000000012</v>
          </cell>
          <cell r="F20">
            <v>414047.51</v>
          </cell>
          <cell r="G20">
            <v>365144.07000000018</v>
          </cell>
          <cell r="H20">
            <v>220673.5</v>
          </cell>
          <cell r="I20">
            <v>243836.71999999991</v>
          </cell>
          <cell r="J20">
            <v>432807.43000000005</v>
          </cell>
          <cell r="K20">
            <v>303677.92999999993</v>
          </cell>
          <cell r="L20">
            <v>301650.77999999997</v>
          </cell>
          <cell r="M20">
            <v>249051.69000000006</v>
          </cell>
          <cell r="N20">
            <v>272446.34000000003</v>
          </cell>
          <cell r="O20">
            <v>347573.90999999992</v>
          </cell>
          <cell r="P20">
            <v>277843.34000000014</v>
          </cell>
          <cell r="Q20">
            <v>285743.59000000008</v>
          </cell>
          <cell r="R20">
            <v>311625.49000000005</v>
          </cell>
          <cell r="S20">
            <v>344217.18999999989</v>
          </cell>
          <cell r="T20">
            <v>257106.52999999997</v>
          </cell>
          <cell r="U20">
            <v>268039.98000000027</v>
          </cell>
          <cell r="V20">
            <v>294550.68999999989</v>
          </cell>
          <cell r="W20">
            <v>375048.87000000017</v>
          </cell>
          <cell r="X20">
            <v>283007.43</v>
          </cell>
          <cell r="Y20">
            <v>318707.38000000006</v>
          </cell>
          <cell r="Z20">
            <v>0</v>
          </cell>
          <cell r="AA20">
            <v>3363464.4000000004</v>
          </cell>
          <cell r="AB20">
            <v>3635910.7400000012</v>
          </cell>
          <cell r="AD20">
            <v>3549511.4200000018</v>
          </cell>
        </row>
        <row r="21">
          <cell r="C21">
            <v>0.4227242531978625</v>
          </cell>
          <cell r="D21">
            <v>0.38837109337488701</v>
          </cell>
          <cell r="E21">
            <v>0.39211532187551207</v>
          </cell>
          <cell r="F21">
            <v>0.50470582963666544</v>
          </cell>
          <cell r="G21">
            <v>0.38863372172786126</v>
          </cell>
          <cell r="H21">
            <v>0.42823129463578707</v>
          </cell>
          <cell r="I21">
            <v>0.38436093995420761</v>
          </cell>
          <cell r="J21">
            <v>0.4764834412681544</v>
          </cell>
          <cell r="K21">
            <v>0.44360266778105645</v>
          </cell>
          <cell r="L21">
            <v>0.43344134206714297</v>
          </cell>
          <cell r="M21">
            <v>0.34572038547068623</v>
          </cell>
          <cell r="N21">
            <v>0.39279942343853608</v>
          </cell>
          <cell r="O21">
            <v>0.45761098890192936</v>
          </cell>
          <cell r="P21">
            <v>0.40652943624596533</v>
          </cell>
          <cell r="Q21">
            <v>0.44829054547915087</v>
          </cell>
          <cell r="R21">
            <v>0.38535733942860417</v>
          </cell>
          <cell r="S21">
            <v>0.42892413492272558</v>
          </cell>
          <cell r="T21">
            <v>0.33511046855647486</v>
          </cell>
          <cell r="U21">
            <v>0.41634029213782242</v>
          </cell>
          <cell r="V21">
            <v>0.43492298950139252</v>
          </cell>
          <cell r="W21">
            <v>0.48964155310355884</v>
          </cell>
          <cell r="X21">
            <v>0.42550923435292148</v>
          </cell>
          <cell r="Y21">
            <v>0.42389442461528121</v>
          </cell>
          <cell r="Z21">
            <v>0</v>
          </cell>
          <cell r="AA21">
            <v>0.42239823190203252</v>
          </cell>
          <cell r="AB21">
            <v>0.42002659639968287</v>
          </cell>
          <cell r="AD21">
            <v>0.41969438169832962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22307.48</v>
          </cell>
          <cell r="D23">
            <v>26241.43</v>
          </cell>
          <cell r="E23">
            <v>24411.13</v>
          </cell>
          <cell r="F23">
            <v>25663.16</v>
          </cell>
          <cell r="G23">
            <v>24325.819999999996</v>
          </cell>
          <cell r="H23">
            <v>21869.68</v>
          </cell>
          <cell r="I23">
            <v>24239.160000000003</v>
          </cell>
          <cell r="J23">
            <v>26292.080000000002</v>
          </cell>
          <cell r="K23">
            <v>27698.959999999999</v>
          </cell>
          <cell r="L23">
            <v>25789.78</v>
          </cell>
          <cell r="M23">
            <v>30645.34</v>
          </cell>
          <cell r="N23">
            <v>46180.69999999999</v>
          </cell>
          <cell r="O23">
            <v>29991.899999999998</v>
          </cell>
          <cell r="P23">
            <v>30221.820000000003</v>
          </cell>
          <cell r="Q23">
            <v>37930.19</v>
          </cell>
          <cell r="R23">
            <v>25747.97</v>
          </cell>
          <cell r="S23">
            <v>36650.189999999995</v>
          </cell>
          <cell r="T23">
            <v>32244.730000000003</v>
          </cell>
          <cell r="U23">
            <v>23623.460000000003</v>
          </cell>
          <cell r="V23">
            <v>30699</v>
          </cell>
          <cell r="W23">
            <v>35662.199999999997</v>
          </cell>
          <cell r="X23">
            <v>21888.12</v>
          </cell>
          <cell r="Y23">
            <v>24203.659999999996</v>
          </cell>
          <cell r="AA23">
            <v>328863.24</v>
          </cell>
          <cell r="AB23">
            <v>375043.94</v>
          </cell>
          <cell r="AD23">
            <v>279484.02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4637.97</v>
          </cell>
          <cell r="W24">
            <v>0</v>
          </cell>
          <cell r="X24">
            <v>0</v>
          </cell>
          <cell r="Y24">
            <v>0</v>
          </cell>
          <cell r="AA24">
            <v>4637.97</v>
          </cell>
          <cell r="AB24">
            <v>4637.97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1609.53</v>
          </cell>
          <cell r="D25">
            <v>287.37</v>
          </cell>
          <cell r="E25">
            <v>740.2</v>
          </cell>
          <cell r="F25">
            <v>2069.29</v>
          </cell>
          <cell r="G25">
            <v>850.53</v>
          </cell>
          <cell r="H25">
            <v>9088.0400000000009</v>
          </cell>
          <cell r="I25">
            <v>383.22</v>
          </cell>
          <cell r="J25">
            <v>1259.03</v>
          </cell>
          <cell r="K25">
            <v>1506.36</v>
          </cell>
          <cell r="L25">
            <v>556.55999999999995</v>
          </cell>
          <cell r="M25">
            <v>311.77</v>
          </cell>
          <cell r="N25">
            <v>482</v>
          </cell>
          <cell r="O25">
            <v>261.64999999999998</v>
          </cell>
          <cell r="P25">
            <v>585.1</v>
          </cell>
          <cell r="Q25">
            <v>333.29</v>
          </cell>
          <cell r="R25">
            <v>2675.31</v>
          </cell>
          <cell r="S25">
            <v>457.26</v>
          </cell>
          <cell r="T25">
            <v>918.16</v>
          </cell>
          <cell r="U25">
            <v>143.68</v>
          </cell>
          <cell r="V25">
            <v>1080.24</v>
          </cell>
          <cell r="W25">
            <v>1263.93</v>
          </cell>
          <cell r="X25">
            <v>366.21</v>
          </cell>
          <cell r="Y25">
            <v>-764.53</v>
          </cell>
          <cell r="AA25">
            <v>7320.3</v>
          </cell>
          <cell r="AB25">
            <v>7802.3</v>
          </cell>
          <cell r="AD25">
            <v>18661.900000000001</v>
          </cell>
        </row>
        <row r="26">
          <cell r="A26" t="str">
            <v>Factory Rent</v>
          </cell>
          <cell r="B26" t="str">
            <v>Factory Rent</v>
          </cell>
          <cell r="C26">
            <v>12155</v>
          </cell>
          <cell r="D26">
            <v>12155</v>
          </cell>
          <cell r="E26">
            <v>12158.64</v>
          </cell>
          <cell r="F26">
            <v>12154.54</v>
          </cell>
          <cell r="G26">
            <v>12155</v>
          </cell>
          <cell r="H26">
            <v>12155</v>
          </cell>
          <cell r="I26">
            <v>12155</v>
          </cell>
          <cell r="J26">
            <v>12155</v>
          </cell>
          <cell r="K26">
            <v>12155</v>
          </cell>
          <cell r="L26">
            <v>12155</v>
          </cell>
          <cell r="M26">
            <v>12155</v>
          </cell>
          <cell r="N26">
            <v>12155</v>
          </cell>
          <cell r="O26">
            <v>13577.49</v>
          </cell>
          <cell r="P26">
            <v>12628.51</v>
          </cell>
          <cell r="Q26">
            <v>24783.51</v>
          </cell>
          <cell r="R26">
            <v>12628.51</v>
          </cell>
          <cell r="S26">
            <v>6946.51</v>
          </cell>
          <cell r="T26">
            <v>12628.51</v>
          </cell>
          <cell r="U26">
            <v>18310.509999999998</v>
          </cell>
          <cell r="V26">
            <v>12628.51</v>
          </cell>
          <cell r="W26">
            <v>12628.51</v>
          </cell>
          <cell r="X26">
            <v>13171.54</v>
          </cell>
          <cell r="Y26">
            <v>13171.54</v>
          </cell>
          <cell r="AA26">
            <v>153103.65</v>
          </cell>
          <cell r="AB26">
            <v>165258.65</v>
          </cell>
          <cell r="AD26">
            <v>133708.18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2218.5</v>
          </cell>
          <cell r="D27">
            <v>556.6</v>
          </cell>
          <cell r="E27">
            <v>182</v>
          </cell>
          <cell r="F27">
            <v>164.5</v>
          </cell>
          <cell r="G27">
            <v>2964.16</v>
          </cell>
          <cell r="H27">
            <v>447.98</v>
          </cell>
          <cell r="I27">
            <v>935.5</v>
          </cell>
          <cell r="J27">
            <v>2184.58</v>
          </cell>
          <cell r="K27">
            <v>315</v>
          </cell>
          <cell r="L27">
            <v>607.27</v>
          </cell>
          <cell r="M27">
            <v>394.7</v>
          </cell>
          <cell r="N27">
            <v>718.5</v>
          </cell>
          <cell r="O27">
            <v>563.77</v>
          </cell>
          <cell r="P27">
            <v>239.8</v>
          </cell>
          <cell r="Q27">
            <v>618</v>
          </cell>
          <cell r="R27">
            <v>1205.58</v>
          </cell>
          <cell r="S27">
            <v>440.83</v>
          </cell>
          <cell r="T27">
            <v>170.37</v>
          </cell>
          <cell r="U27">
            <v>928.85</v>
          </cell>
          <cell r="V27">
            <v>571.4</v>
          </cell>
          <cell r="W27">
            <v>804.27</v>
          </cell>
          <cell r="X27">
            <v>1211.92</v>
          </cell>
          <cell r="Y27">
            <v>2539.91</v>
          </cell>
          <cell r="AA27">
            <v>9294.6999999999989</v>
          </cell>
          <cell r="AB27">
            <v>10013.199999999999</v>
          </cell>
          <cell r="AD27">
            <v>10970.79</v>
          </cell>
        </row>
        <row r="28">
          <cell r="A28" t="str">
            <v>Factory Motor</v>
          </cell>
          <cell r="B28" t="str">
            <v>Motor Vehicle Expenses</v>
          </cell>
          <cell r="C28">
            <v>2008.59</v>
          </cell>
          <cell r="D28">
            <v>663.42</v>
          </cell>
          <cell r="E28">
            <v>422.2</v>
          </cell>
          <cell r="F28">
            <v>647.82000000000005</v>
          </cell>
          <cell r="G28">
            <v>666.21</v>
          </cell>
          <cell r="H28">
            <v>703.21</v>
          </cell>
          <cell r="I28">
            <v>383.72</v>
          </cell>
          <cell r="J28">
            <v>693.35</v>
          </cell>
          <cell r="K28">
            <v>1801.84</v>
          </cell>
          <cell r="L28">
            <v>707.42</v>
          </cell>
          <cell r="M28">
            <v>531.65</v>
          </cell>
          <cell r="N28">
            <v>544.17999999999995</v>
          </cell>
          <cell r="O28">
            <v>2641.97</v>
          </cell>
          <cell r="P28">
            <v>1955.02</v>
          </cell>
          <cell r="Q28">
            <v>1682.85</v>
          </cell>
          <cell r="R28">
            <v>2589.52</v>
          </cell>
          <cell r="S28">
            <v>2216.48</v>
          </cell>
          <cell r="T28">
            <v>991.56</v>
          </cell>
          <cell r="U28">
            <v>1071.24</v>
          </cell>
          <cell r="V28">
            <v>1595.78</v>
          </cell>
          <cell r="W28">
            <v>2036.54</v>
          </cell>
          <cell r="X28">
            <v>1791.56</v>
          </cell>
          <cell r="Y28">
            <v>868.45</v>
          </cell>
          <cell r="AA28">
            <v>19440.97</v>
          </cell>
          <cell r="AB28">
            <v>19985.150000000001</v>
          </cell>
          <cell r="AD28">
            <v>9229.43</v>
          </cell>
        </row>
        <row r="29">
          <cell r="A29" t="str">
            <v>Factory Insurance</v>
          </cell>
          <cell r="B29" t="str">
            <v>Insurance - General</v>
          </cell>
          <cell r="C29">
            <v>1860</v>
          </cell>
          <cell r="D29">
            <v>1680</v>
          </cell>
          <cell r="E29">
            <v>1680</v>
          </cell>
          <cell r="F29">
            <v>1680</v>
          </cell>
          <cell r="G29">
            <v>1680</v>
          </cell>
          <cell r="H29">
            <v>1680</v>
          </cell>
          <cell r="I29">
            <v>1680</v>
          </cell>
          <cell r="J29">
            <v>1680</v>
          </cell>
          <cell r="K29">
            <v>1680</v>
          </cell>
          <cell r="L29">
            <v>1794.32</v>
          </cell>
          <cell r="M29">
            <v>1794.32</v>
          </cell>
          <cell r="N29">
            <v>1629.42</v>
          </cell>
          <cell r="O29">
            <v>1788.92</v>
          </cell>
          <cell r="P29">
            <v>1788.92</v>
          </cell>
          <cell r="Q29">
            <v>1788.92</v>
          </cell>
          <cell r="R29">
            <v>-4517.5</v>
          </cell>
          <cell r="S29">
            <v>527.41</v>
          </cell>
          <cell r="T29">
            <v>963.09</v>
          </cell>
          <cell r="U29">
            <v>963.09</v>
          </cell>
          <cell r="V29">
            <v>963.09</v>
          </cell>
          <cell r="W29">
            <v>1943.38</v>
          </cell>
          <cell r="X29">
            <v>1943.38</v>
          </cell>
          <cell r="Y29">
            <v>1943.38</v>
          </cell>
          <cell r="AA29">
            <v>10096.080000000002</v>
          </cell>
          <cell r="AB29">
            <v>11725.5</v>
          </cell>
          <cell r="AD29">
            <v>18888.64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2827.2200000000003</v>
          </cell>
          <cell r="D31">
            <v>1756.53</v>
          </cell>
          <cell r="E31">
            <v>3591.6800000000003</v>
          </cell>
          <cell r="F31">
            <v>4943.83</v>
          </cell>
          <cell r="G31">
            <v>7614.54</v>
          </cell>
          <cell r="H31">
            <v>7673.8899999999994</v>
          </cell>
          <cell r="I31">
            <v>2270.29</v>
          </cell>
          <cell r="J31">
            <v>10485.97</v>
          </cell>
          <cell r="K31">
            <v>-131.15999999999997</v>
          </cell>
          <cell r="L31">
            <v>7883.74</v>
          </cell>
          <cell r="M31">
            <v>9503.5300000000007</v>
          </cell>
          <cell r="N31">
            <v>16923.09</v>
          </cell>
          <cell r="O31">
            <v>10807.600000000004</v>
          </cell>
          <cell r="P31">
            <v>2668.2799999999997</v>
          </cell>
          <cell r="Q31">
            <v>5621.77</v>
          </cell>
          <cell r="R31">
            <v>2130.2800000000002</v>
          </cell>
          <cell r="S31">
            <v>15665.31</v>
          </cell>
          <cell r="T31">
            <v>5362.54</v>
          </cell>
          <cell r="U31">
            <v>4618.9799999999996</v>
          </cell>
          <cell r="V31">
            <v>7549.29</v>
          </cell>
          <cell r="W31">
            <v>15218.01</v>
          </cell>
          <cell r="X31">
            <v>7538.3099999999995</v>
          </cell>
          <cell r="Y31">
            <v>4208.42</v>
          </cell>
          <cell r="AA31">
            <v>81388.790000000008</v>
          </cell>
          <cell r="AB31">
            <v>98311.87999999999</v>
          </cell>
          <cell r="AD31">
            <v>58420.05999999999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5876.72</v>
          </cell>
          <cell r="D32">
            <v>9282.34</v>
          </cell>
          <cell r="E32">
            <v>10091.869999999999</v>
          </cell>
          <cell r="F32">
            <v>19571.78</v>
          </cell>
          <cell r="G32">
            <v>13716.64</v>
          </cell>
          <cell r="H32">
            <v>8974.9000000000015</v>
          </cell>
          <cell r="I32">
            <v>4083.8</v>
          </cell>
          <cell r="J32">
            <v>15369.849999999999</v>
          </cell>
          <cell r="K32">
            <v>4449.21</v>
          </cell>
          <cell r="L32">
            <v>15070.74</v>
          </cell>
          <cell r="M32">
            <v>6754.9</v>
          </cell>
          <cell r="N32">
            <v>-11591.69</v>
          </cell>
          <cell r="O32">
            <v>8385.0299999999988</v>
          </cell>
          <cell r="P32">
            <v>3552.33</v>
          </cell>
          <cell r="Q32">
            <v>2672.03</v>
          </cell>
          <cell r="R32">
            <v>5258.4</v>
          </cell>
          <cell r="S32">
            <v>5525.72</v>
          </cell>
          <cell r="T32">
            <v>7591.6200000000008</v>
          </cell>
          <cell r="U32">
            <v>5211.8999999999996</v>
          </cell>
          <cell r="V32">
            <v>7794.3400000000011</v>
          </cell>
          <cell r="W32">
            <v>5811.32</v>
          </cell>
          <cell r="X32">
            <v>7981.29</v>
          </cell>
          <cell r="Y32">
            <v>3580.46</v>
          </cell>
          <cell r="AA32">
            <v>63364.44000000001</v>
          </cell>
          <cell r="AB32">
            <v>51772.750000000007</v>
          </cell>
          <cell r="AD32">
            <v>113242.75</v>
          </cell>
        </row>
        <row r="33">
          <cell r="B33" t="str">
            <v>Total Manufacturing Costs</v>
          </cell>
          <cell r="C33">
            <v>50863.039999999994</v>
          </cell>
          <cell r="D33">
            <v>52622.69</v>
          </cell>
          <cell r="E33">
            <v>53277.72</v>
          </cell>
          <cell r="F33">
            <v>66894.920000000013</v>
          </cell>
          <cell r="G33">
            <v>63972.899999999994</v>
          </cell>
          <cell r="H33">
            <v>62592.700000000004</v>
          </cell>
          <cell r="I33">
            <v>46130.69000000001</v>
          </cell>
          <cell r="J33">
            <v>70119.86</v>
          </cell>
          <cell r="K33">
            <v>49475.209999999992</v>
          </cell>
          <cell r="L33">
            <v>64564.829999999987</v>
          </cell>
          <cell r="M33">
            <v>62091.21</v>
          </cell>
          <cell r="N33">
            <v>67041.199999999983</v>
          </cell>
          <cell r="O33">
            <v>68018.33</v>
          </cell>
          <cell r="P33">
            <v>53639.78</v>
          </cell>
          <cell r="Q33">
            <v>75430.560000000012</v>
          </cell>
          <cell r="R33">
            <v>47718.07</v>
          </cell>
          <cell r="S33">
            <v>68429.710000000006</v>
          </cell>
          <cell r="T33">
            <v>60870.580000000009</v>
          </cell>
          <cell r="U33">
            <v>54871.71</v>
          </cell>
          <cell r="V33">
            <v>67519.62</v>
          </cell>
          <cell r="W33">
            <v>75368.160000000003</v>
          </cell>
          <cell r="X33">
            <v>55892.329999999987</v>
          </cell>
          <cell r="Y33">
            <v>49751.289999999994</v>
          </cell>
          <cell r="Z33">
            <v>0</v>
          </cell>
          <cell r="AA33">
            <v>677510.14</v>
          </cell>
          <cell r="AB33">
            <v>744551.34</v>
          </cell>
          <cell r="AD33">
            <v>642605.77</v>
          </cell>
        </row>
        <row r="34">
          <cell r="C34">
            <v>5.8125129776652164E-2</v>
          </cell>
          <cell r="D34">
            <v>5.5579635547196533E-2</v>
          </cell>
          <cell r="E34">
            <v>7.4344372624136554E-2</v>
          </cell>
          <cell r="F34">
            <v>8.1541985597445979E-2</v>
          </cell>
          <cell r="G34">
            <v>6.8088265042136054E-2</v>
          </cell>
          <cell r="H34">
            <v>0.12146520971366943</v>
          </cell>
          <cell r="I34">
            <v>7.2716018199130039E-2</v>
          </cell>
          <cell r="J34">
            <v>7.7195884077223914E-2</v>
          </cell>
          <cell r="K34">
            <v>7.2271749036974808E-2</v>
          </cell>
          <cell r="L34">
            <v>9.2773062166578629E-2</v>
          </cell>
          <cell r="M34">
            <v>8.619173415583456E-2</v>
          </cell>
          <cell r="N34">
            <v>9.6656628628696478E-2</v>
          </cell>
          <cell r="O34">
            <v>8.9551989833637907E-2</v>
          </cell>
          <cell r="P34">
            <v>7.8483614268953131E-2</v>
          </cell>
          <cell r="Q34">
            <v>0.11833968659873635</v>
          </cell>
          <cell r="R34">
            <v>5.9008358070669668E-2</v>
          </cell>
          <cell r="S34">
            <v>8.5269286419899587E-2</v>
          </cell>
          <cell r="T34">
            <v>7.9338197225501797E-2</v>
          </cell>
          <cell r="U34">
            <v>8.5230956111479517E-2</v>
          </cell>
          <cell r="V34">
            <v>9.969705038001446E-2</v>
          </cell>
          <cell r="Z34">
            <v>0</v>
          </cell>
          <cell r="AA34">
            <v>8.508461847602683E-2</v>
          </cell>
          <cell r="AB34">
            <v>8.6011837899250237E-2</v>
          </cell>
          <cell r="AD34">
            <v>7.5981733653903524E-2</v>
          </cell>
        </row>
        <row r="35">
          <cell r="B35" t="str">
            <v>Contribution margin</v>
          </cell>
          <cell r="C35">
            <v>319046.51000000007</v>
          </cell>
          <cell r="D35">
            <v>315086.3</v>
          </cell>
          <cell r="E35">
            <v>227725.53000000012</v>
          </cell>
          <cell r="F35">
            <v>347152.58999999997</v>
          </cell>
          <cell r="G35">
            <v>301171.17000000016</v>
          </cell>
          <cell r="H35">
            <v>158080.79999999999</v>
          </cell>
          <cell r="I35">
            <v>197706.02999999991</v>
          </cell>
          <cell r="J35">
            <v>362687.57000000007</v>
          </cell>
          <cell r="K35">
            <v>254202.71999999994</v>
          </cell>
          <cell r="L35">
            <v>237085.94999999998</v>
          </cell>
          <cell r="M35">
            <v>186960.48000000007</v>
          </cell>
          <cell r="N35">
            <v>205405.14000000004</v>
          </cell>
          <cell r="O35">
            <v>279555.5799999999</v>
          </cell>
          <cell r="P35">
            <v>224203.56000000014</v>
          </cell>
          <cell r="Q35">
            <v>210313.03000000009</v>
          </cell>
          <cell r="R35">
            <v>263907.42000000004</v>
          </cell>
          <cell r="S35">
            <v>275787.47999999986</v>
          </cell>
          <cell r="T35">
            <v>196235.94999999995</v>
          </cell>
          <cell r="U35">
            <v>213168.27000000028</v>
          </cell>
          <cell r="V35">
            <v>227031.06999999989</v>
          </cell>
          <cell r="W35">
            <v>299680.7100000002</v>
          </cell>
          <cell r="X35">
            <v>227115.1</v>
          </cell>
          <cell r="Y35">
            <v>268956.09000000008</v>
          </cell>
          <cell r="Z35">
            <v>0</v>
          </cell>
          <cell r="AA35">
            <v>2685954.2600000002</v>
          </cell>
          <cell r="AB35">
            <v>2891359.4000000013</v>
          </cell>
          <cell r="AD35">
            <v>2906905.6500000018</v>
          </cell>
        </row>
        <row r="36">
          <cell r="C36">
            <v>0.36459912342121031</v>
          </cell>
          <cell r="D36">
            <v>0.33279145782769048</v>
          </cell>
          <cell r="E36">
            <v>0.3177709492513755</v>
          </cell>
          <cell r="F36">
            <v>0.42316384403921947</v>
          </cell>
          <cell r="G36">
            <v>0.32054545668572521</v>
          </cell>
          <cell r="H36">
            <v>0.30676608492211765</v>
          </cell>
          <cell r="I36">
            <v>0.31164492175507763</v>
          </cell>
          <cell r="J36">
            <v>0.39928755719093045</v>
          </cell>
          <cell r="K36">
            <v>0.37133091874408164</v>
          </cell>
          <cell r="L36">
            <v>0.34066827990056436</v>
          </cell>
          <cell r="M36">
            <v>0.25952865131485164</v>
          </cell>
          <cell r="N36">
            <v>0.29614279480983963</v>
          </cell>
          <cell r="O36">
            <v>0.36805899906829143</v>
          </cell>
          <cell r="P36">
            <v>0.32804582197701221</v>
          </cell>
          <cell r="Q36">
            <v>0.32995085888041453</v>
          </cell>
          <cell r="R36">
            <v>0.32634898135793444</v>
          </cell>
          <cell r="S36">
            <v>0.34365484850282602</v>
          </cell>
          <cell r="T36">
            <v>0.25577227133097308</v>
          </cell>
          <cell r="U36">
            <v>0.3311093360263429</v>
          </cell>
          <cell r="V36">
            <v>0.33522593912137805</v>
          </cell>
          <cell r="W36">
            <v>0.39124535498421109</v>
          </cell>
          <cell r="X36">
            <v>0.34147362248046703</v>
          </cell>
          <cell r="Y36">
            <v>0.35772308447117163</v>
          </cell>
          <cell r="Z36">
            <v>0</v>
          </cell>
          <cell r="AA36">
            <v>0.33731361342600569</v>
          </cell>
          <cell r="AB36">
            <v>0.33401475850043266</v>
          </cell>
          <cell r="AD36">
            <v>0.34371264804442608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25460.859999999997</v>
          </cell>
          <cell r="D38">
            <v>25032.14</v>
          </cell>
          <cell r="E38">
            <v>23673.609999999997</v>
          </cell>
          <cell r="F38">
            <v>28151.14</v>
          </cell>
          <cell r="G38">
            <v>25867.020000000004</v>
          </cell>
          <cell r="H38">
            <v>23470.810000000005</v>
          </cell>
          <cell r="I38">
            <v>18411.82</v>
          </cell>
          <cell r="J38">
            <v>23253.229999999996</v>
          </cell>
          <cell r="K38">
            <v>25300.41</v>
          </cell>
          <cell r="L38">
            <v>24697.010000000002</v>
          </cell>
          <cell r="M38">
            <v>29682.999999999996</v>
          </cell>
          <cell r="N38">
            <v>29936.140000000003</v>
          </cell>
          <cell r="O38">
            <v>28791.170000000002</v>
          </cell>
          <cell r="P38">
            <v>25315.949999999997</v>
          </cell>
          <cell r="Q38">
            <v>25760.369999999995</v>
          </cell>
          <cell r="R38">
            <v>26746.770000000004</v>
          </cell>
          <cell r="S38">
            <v>25054.839999999997</v>
          </cell>
          <cell r="T38">
            <v>13109.590000000002</v>
          </cell>
          <cell r="U38">
            <v>13900.55</v>
          </cell>
          <cell r="V38">
            <v>14652.33</v>
          </cell>
          <cell r="W38">
            <v>17219.78</v>
          </cell>
          <cell r="X38">
            <v>20946.03</v>
          </cell>
          <cell r="Y38">
            <v>4363.2999999999993</v>
          </cell>
          <cell r="AA38">
            <v>215860.67999999993</v>
          </cell>
          <cell r="AB38">
            <v>245796.81999999998</v>
          </cell>
          <cell r="AD38">
            <v>273001.05</v>
          </cell>
        </row>
        <row r="39">
          <cell r="A39" t="str">
            <v>Installation Labour</v>
          </cell>
          <cell r="B39" t="str">
            <v>Installation Labour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Sales Commission</v>
          </cell>
          <cell r="B40" t="str">
            <v>Sales Commission</v>
          </cell>
          <cell r="C40">
            <v>2066.48</v>
          </cell>
          <cell r="D40">
            <v>1537.25</v>
          </cell>
          <cell r="E40">
            <v>2477.7399999999998</v>
          </cell>
          <cell r="F40">
            <v>2713.27</v>
          </cell>
          <cell r="G40">
            <v>3252.49</v>
          </cell>
          <cell r="H40">
            <v>2725.9300000000003</v>
          </cell>
          <cell r="I40">
            <v>-647.25</v>
          </cell>
          <cell r="J40">
            <v>269.36</v>
          </cell>
          <cell r="K40">
            <v>8899.119999999999</v>
          </cell>
          <cell r="L40">
            <v>621.62</v>
          </cell>
          <cell r="M40">
            <v>3474.42</v>
          </cell>
          <cell r="N40">
            <v>-11.589999999999975</v>
          </cell>
          <cell r="O40">
            <v>2144.9700000000003</v>
          </cell>
          <cell r="P40">
            <v>2703.25</v>
          </cell>
          <cell r="Q40">
            <v>-357.77</v>
          </cell>
          <cell r="R40">
            <v>0</v>
          </cell>
          <cell r="S40">
            <v>8881.27</v>
          </cell>
          <cell r="T40">
            <v>977.35</v>
          </cell>
          <cell r="U40">
            <v>3609.96</v>
          </cell>
          <cell r="V40">
            <v>2669.8199999999997</v>
          </cell>
          <cell r="W40">
            <v>3388.65</v>
          </cell>
          <cell r="X40">
            <v>2061.79</v>
          </cell>
          <cell r="Y40">
            <v>1107.54</v>
          </cell>
          <cell r="AA40">
            <v>27186.830000000005</v>
          </cell>
          <cell r="AB40">
            <v>27175.240000000005</v>
          </cell>
          <cell r="AD40">
            <v>27390.43</v>
          </cell>
        </row>
        <row r="41">
          <cell r="A41" t="str">
            <v>Sales Advertising</v>
          </cell>
          <cell r="B41" t="str">
            <v>Advertising Expenses</v>
          </cell>
          <cell r="C41">
            <v>0</v>
          </cell>
          <cell r="D41">
            <v>227.27</v>
          </cell>
          <cell r="E41">
            <v>1266</v>
          </cell>
          <cell r="F41">
            <v>0</v>
          </cell>
          <cell r="G41">
            <v>796</v>
          </cell>
          <cell r="H41">
            <v>2002</v>
          </cell>
          <cell r="I41">
            <v>0</v>
          </cell>
          <cell r="J41">
            <v>4.8</v>
          </cell>
          <cell r="K41">
            <v>835.35</v>
          </cell>
          <cell r="L41">
            <v>980.5</v>
          </cell>
          <cell r="M41">
            <v>1045</v>
          </cell>
          <cell r="N41">
            <v>1259.5</v>
          </cell>
          <cell r="O41">
            <v>1219.96</v>
          </cell>
          <cell r="P41">
            <v>0</v>
          </cell>
          <cell r="Q41">
            <v>15130.73</v>
          </cell>
          <cell r="R41">
            <v>8135.37</v>
          </cell>
          <cell r="S41">
            <v>15614.5</v>
          </cell>
          <cell r="T41">
            <v>1923.29</v>
          </cell>
          <cell r="U41">
            <v>0</v>
          </cell>
          <cell r="V41">
            <v>625.79</v>
          </cell>
          <cell r="W41">
            <v>3634</v>
          </cell>
          <cell r="X41">
            <v>644</v>
          </cell>
          <cell r="Y41">
            <v>644</v>
          </cell>
          <cell r="AA41">
            <v>47571.64</v>
          </cell>
          <cell r="AB41">
            <v>48831.14</v>
          </cell>
          <cell r="AD41">
            <v>7156.920000000001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113282.6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2000</v>
          </cell>
          <cell r="W42">
            <v>2000</v>
          </cell>
          <cell r="X42">
            <v>2000</v>
          </cell>
          <cell r="Y42">
            <v>2983</v>
          </cell>
          <cell r="AA42">
            <v>8983</v>
          </cell>
          <cell r="AB42">
            <v>122265.60000000001</v>
          </cell>
          <cell r="AD42">
            <v>0</v>
          </cell>
        </row>
        <row r="43">
          <cell r="A43" t="str">
            <v>Sales Motor</v>
          </cell>
          <cell r="B43" t="str">
            <v>Motor Vehicle Expenses</v>
          </cell>
          <cell r="C43">
            <v>1829.62</v>
          </cell>
          <cell r="D43">
            <v>2129.4700000000003</v>
          </cell>
          <cell r="E43">
            <v>1888.51</v>
          </cell>
          <cell r="F43">
            <v>1886.83</v>
          </cell>
          <cell r="G43">
            <v>2802.67</v>
          </cell>
          <cell r="H43">
            <v>1366.65</v>
          </cell>
          <cell r="I43">
            <v>2514.4899999999998</v>
          </cell>
          <cell r="J43">
            <v>5883.97</v>
          </cell>
          <cell r="K43">
            <v>1253.46</v>
          </cell>
          <cell r="L43">
            <v>2688.48</v>
          </cell>
          <cell r="M43">
            <v>2063.62</v>
          </cell>
          <cell r="N43">
            <v>1802.02</v>
          </cell>
          <cell r="O43">
            <v>505.45</v>
          </cell>
          <cell r="P43">
            <v>570.91</v>
          </cell>
          <cell r="Q43">
            <v>1765.87</v>
          </cell>
          <cell r="R43">
            <v>26.82</v>
          </cell>
          <cell r="S43">
            <v>964.46</v>
          </cell>
          <cell r="T43">
            <v>45.46</v>
          </cell>
          <cell r="U43">
            <v>0</v>
          </cell>
          <cell r="V43">
            <v>348.18</v>
          </cell>
          <cell r="W43">
            <v>647.37</v>
          </cell>
          <cell r="X43">
            <v>894.9</v>
          </cell>
          <cell r="Y43">
            <v>0</v>
          </cell>
          <cell r="AA43">
            <v>5769.4199999999992</v>
          </cell>
          <cell r="AB43">
            <v>7571.44</v>
          </cell>
          <cell r="AD43">
            <v>26307.769999999997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1752.8</v>
          </cell>
          <cell r="D45">
            <v>285.75</v>
          </cell>
          <cell r="E45">
            <v>1593.9999999999998</v>
          </cell>
          <cell r="F45">
            <v>3259.9900000000002</v>
          </cell>
          <cell r="G45">
            <v>1774.66</v>
          </cell>
          <cell r="H45">
            <v>1851.9299999999998</v>
          </cell>
          <cell r="I45">
            <v>2769.36</v>
          </cell>
          <cell r="J45">
            <v>1187.82</v>
          </cell>
          <cell r="K45">
            <v>881.71</v>
          </cell>
          <cell r="L45">
            <v>276.02999999999997</v>
          </cell>
          <cell r="M45">
            <v>707.37</v>
          </cell>
          <cell r="N45">
            <v>1605.6</v>
          </cell>
          <cell r="O45">
            <v>1678.74</v>
          </cell>
          <cell r="P45">
            <v>1358.7199999999998</v>
          </cell>
          <cell r="Q45">
            <v>0</v>
          </cell>
          <cell r="R45">
            <v>2338.4499999999998</v>
          </cell>
          <cell r="S45">
            <v>4332.25</v>
          </cell>
          <cell r="T45">
            <v>2446.0499999999997</v>
          </cell>
          <cell r="U45">
            <v>2250.35</v>
          </cell>
          <cell r="V45">
            <v>1299.49</v>
          </cell>
          <cell r="W45">
            <v>1189.08</v>
          </cell>
          <cell r="X45">
            <v>1132.0999999999999</v>
          </cell>
          <cell r="Y45">
            <v>1276.1499999999999</v>
          </cell>
          <cell r="AA45">
            <v>19301.379999999997</v>
          </cell>
          <cell r="AB45">
            <v>20906.979999999996</v>
          </cell>
          <cell r="AD45">
            <v>16341.420000000002</v>
          </cell>
        </row>
        <row r="46">
          <cell r="A46" t="str">
            <v>Sales Freight</v>
          </cell>
          <cell r="B46" t="str">
            <v>Freight - Outwards</v>
          </cell>
          <cell r="C46">
            <v>5922.43</v>
          </cell>
          <cell r="D46">
            <v>2512.9</v>
          </cell>
          <cell r="E46">
            <v>1867.66</v>
          </cell>
          <cell r="F46">
            <v>4075.58</v>
          </cell>
          <cell r="G46">
            <v>1993.13</v>
          </cell>
          <cell r="H46">
            <v>6995.99</v>
          </cell>
          <cell r="I46">
            <v>1602.2</v>
          </cell>
          <cell r="J46">
            <v>4801.74</v>
          </cell>
          <cell r="K46">
            <v>1123.54</v>
          </cell>
          <cell r="L46">
            <v>2641.33</v>
          </cell>
          <cell r="M46">
            <v>2750.78</v>
          </cell>
          <cell r="N46">
            <v>4345.8100000000004</v>
          </cell>
          <cell r="O46">
            <v>3546.33</v>
          </cell>
          <cell r="P46">
            <v>3259.66</v>
          </cell>
          <cell r="Q46">
            <v>1839.65</v>
          </cell>
          <cell r="R46">
            <v>3963.56</v>
          </cell>
          <cell r="S46">
            <v>1683.44</v>
          </cell>
          <cell r="T46">
            <v>5144</v>
          </cell>
          <cell r="U46">
            <v>1632.47</v>
          </cell>
          <cell r="V46">
            <v>4708.26</v>
          </cell>
          <cell r="W46">
            <v>2614.1799999999998</v>
          </cell>
          <cell r="X46">
            <v>3633.91</v>
          </cell>
          <cell r="Y46">
            <v>6090.87</v>
          </cell>
          <cell r="AA46">
            <v>38116.33</v>
          </cell>
          <cell r="AB46">
            <v>42462.140000000007</v>
          </cell>
          <cell r="AD46">
            <v>36287.280000000006</v>
          </cell>
        </row>
        <row r="47">
          <cell r="A47" t="str">
            <v>Sales Insurance</v>
          </cell>
          <cell r="B47" t="str">
            <v>Insurance - General</v>
          </cell>
          <cell r="C47">
            <v>168</v>
          </cell>
          <cell r="D47">
            <v>184</v>
          </cell>
          <cell r="E47">
            <v>184</v>
          </cell>
          <cell r="F47">
            <v>184</v>
          </cell>
          <cell r="G47">
            <v>184</v>
          </cell>
          <cell r="H47">
            <v>184</v>
          </cell>
          <cell r="I47">
            <v>184</v>
          </cell>
          <cell r="J47">
            <v>184</v>
          </cell>
          <cell r="K47">
            <v>184</v>
          </cell>
          <cell r="L47">
            <v>184</v>
          </cell>
          <cell r="M47">
            <v>184</v>
          </cell>
          <cell r="N47">
            <v>184</v>
          </cell>
          <cell r="O47">
            <v>184</v>
          </cell>
          <cell r="P47">
            <v>184</v>
          </cell>
          <cell r="Q47">
            <v>184</v>
          </cell>
          <cell r="R47">
            <v>624.91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1176.9099999999999</v>
          </cell>
          <cell r="AB47">
            <v>1360.9099999999999</v>
          </cell>
          <cell r="AD47">
            <v>2008</v>
          </cell>
        </row>
        <row r="48">
          <cell r="A48" t="str">
            <v>Sales Warranty</v>
          </cell>
          <cell r="B48" t="str">
            <v>Warranty</v>
          </cell>
          <cell r="C48">
            <v>19057.8</v>
          </cell>
          <cell r="D48">
            <v>9098.27</v>
          </cell>
          <cell r="E48">
            <v>3952.23</v>
          </cell>
          <cell r="F48">
            <v>14039.78</v>
          </cell>
          <cell r="G48">
            <v>11846.63</v>
          </cell>
          <cell r="H48">
            <v>10336.470000000001</v>
          </cell>
          <cell r="I48">
            <v>24664.21</v>
          </cell>
          <cell r="J48">
            <v>5290.2</v>
          </cell>
          <cell r="K48">
            <v>10304.879999999999</v>
          </cell>
          <cell r="L48">
            <v>18687.199999999997</v>
          </cell>
          <cell r="M48">
            <v>8573.85</v>
          </cell>
          <cell r="N48">
            <v>-41338.639999999999</v>
          </cell>
          <cell r="O48">
            <v>11875.47999999999</v>
          </cell>
          <cell r="P48">
            <v>6236.9899999999952</v>
          </cell>
          <cell r="Q48">
            <v>6375.4699999999993</v>
          </cell>
          <cell r="R48">
            <v>6625.59</v>
          </cell>
          <cell r="S48">
            <v>8215.08</v>
          </cell>
          <cell r="T48">
            <v>2440.0700000000002</v>
          </cell>
          <cell r="U48">
            <v>5602.86</v>
          </cell>
          <cell r="V48">
            <v>-61720.39</v>
          </cell>
          <cell r="W48">
            <v>7725.71</v>
          </cell>
          <cell r="X48">
            <v>21489.07</v>
          </cell>
          <cell r="Y48">
            <v>48691.72</v>
          </cell>
          <cell r="AA48">
            <v>63557.649999999987</v>
          </cell>
          <cell r="AB48">
            <v>22219.00999999998</v>
          </cell>
          <cell r="AD48">
            <v>135851.51999999999</v>
          </cell>
        </row>
        <row r="49">
          <cell r="A49" t="str">
            <v>Sales Other</v>
          </cell>
          <cell r="B49" t="str">
            <v>Other Selling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397.82</v>
          </cell>
          <cell r="H49">
            <v>504.05</v>
          </cell>
          <cell r="I49">
            <v>44.09</v>
          </cell>
          <cell r="J49">
            <v>0</v>
          </cell>
          <cell r="K49">
            <v>261.77999999999997</v>
          </cell>
          <cell r="L49">
            <v>1061.82</v>
          </cell>
          <cell r="M49">
            <v>0</v>
          </cell>
          <cell r="N49">
            <v>0</v>
          </cell>
          <cell r="O49">
            <v>1636.78</v>
          </cell>
          <cell r="P49">
            <v>473.81999999999994</v>
          </cell>
          <cell r="Q49">
            <v>0</v>
          </cell>
          <cell r="R49">
            <v>0</v>
          </cell>
          <cell r="S49">
            <v>730.15000000000009</v>
          </cell>
          <cell r="T49">
            <v>726.99</v>
          </cell>
          <cell r="U49">
            <v>-21.07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3546.6699999999996</v>
          </cell>
          <cell r="AB49">
            <v>3546.6699999999996</v>
          </cell>
          <cell r="AD49">
            <v>2269.56</v>
          </cell>
        </row>
        <row r="50">
          <cell r="B50" t="str">
            <v>Total Selling Expenses</v>
          </cell>
          <cell r="C50">
            <v>56257.989999999991</v>
          </cell>
          <cell r="D50">
            <v>41007.050000000003</v>
          </cell>
          <cell r="E50">
            <v>36903.75</v>
          </cell>
          <cell r="F50">
            <v>54310.59</v>
          </cell>
          <cell r="G50">
            <v>48914.42</v>
          </cell>
          <cell r="H50">
            <v>49437.830000000009</v>
          </cell>
          <cell r="I50">
            <v>49542.92</v>
          </cell>
          <cell r="J50">
            <v>40875.119999999995</v>
          </cell>
          <cell r="K50">
            <v>49044.249999999993</v>
          </cell>
          <cell r="L50">
            <v>51837.99</v>
          </cell>
          <cell r="M50">
            <v>48482.04</v>
          </cell>
          <cell r="N50">
            <v>111065.44000000002</v>
          </cell>
          <cell r="O50">
            <v>51582.87999999999</v>
          </cell>
          <cell r="P50">
            <v>40103.299999999996</v>
          </cell>
          <cell r="Q50">
            <v>50698.32</v>
          </cell>
          <cell r="R50">
            <v>48461.47</v>
          </cell>
          <cell r="S50">
            <v>65475.990000000005</v>
          </cell>
          <cell r="T50">
            <v>26812.800000000003</v>
          </cell>
          <cell r="U50">
            <v>26975.119999999999</v>
          </cell>
          <cell r="V50">
            <v>-35416.519999999997</v>
          </cell>
          <cell r="W50">
            <v>38418.769999999997</v>
          </cell>
          <cell r="X50">
            <v>52801.8</v>
          </cell>
          <cell r="Y50">
            <v>65156.58</v>
          </cell>
          <cell r="Z50">
            <v>0</v>
          </cell>
          <cell r="AA50">
            <v>431070.50999999989</v>
          </cell>
          <cell r="AB50">
            <v>542135.95000000007</v>
          </cell>
          <cell r="AD50">
            <v>526613.95000000007</v>
          </cell>
        </row>
        <row r="51">
          <cell r="C51">
            <v>6.4290356410540928E-2</v>
          </cell>
          <cell r="D51">
            <v>4.3311295828200071E-2</v>
          </cell>
          <cell r="E51">
            <v>5.1495937536891204E-2</v>
          </cell>
          <cell r="F51">
            <v>6.6202236994510083E-2</v>
          </cell>
          <cell r="G51">
            <v>5.2061075757740556E-2</v>
          </cell>
          <cell r="H51">
            <v>9.5937327974967346E-2</v>
          </cell>
          <cell r="I51">
            <v>7.8094731996379049E-2</v>
          </cell>
          <cell r="J51">
            <v>4.4999961853355329E-2</v>
          </cell>
          <cell r="K51">
            <v>7.1642216934635586E-2</v>
          </cell>
          <cell r="L51">
            <v>7.4485893773134415E-2</v>
          </cell>
          <cell r="M51">
            <v>6.7300204054849919E-2</v>
          </cell>
          <cell r="N51">
            <v>0.16012856254904112</v>
          </cell>
          <cell r="O51">
            <v>6.7913304330608576E-2</v>
          </cell>
          <cell r="P51">
            <v>5.8677569671465986E-2</v>
          </cell>
          <cell r="Q51">
            <v>7.9538363494616057E-2</v>
          </cell>
          <cell r="R51">
            <v>5.9927649512878788E-2</v>
          </cell>
          <cell r="S51">
            <v>8.1588698022196524E-2</v>
          </cell>
          <cell r="T51">
            <v>3.494757589902929E-2</v>
          </cell>
          <cell r="U51">
            <v>4.1899829052564487E-2</v>
          </cell>
          <cell r="V51">
            <v>-5.2294763784582761E-2</v>
          </cell>
          <cell r="W51">
            <v>5.0157266734674875E-2</v>
          </cell>
          <cell r="X51">
            <v>7.9388917423320271E-2</v>
          </cell>
          <cell r="Y51">
            <v>8.6661033669818172E-2</v>
          </cell>
          <cell r="Z51">
            <v>0</v>
          </cell>
          <cell r="AA51">
            <v>5.4135676669896479E-2</v>
          </cell>
          <cell r="AB51">
            <v>6.2628467569148472E-2</v>
          </cell>
          <cell r="AD51">
            <v>6.2266855909697279E-2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10596.5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D53">
            <v>10596.5</v>
          </cell>
        </row>
        <row r="54">
          <cell r="A54" t="str">
            <v>Admin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</row>
        <row r="55">
          <cell r="A55" t="str">
            <v>Admin Other</v>
          </cell>
          <cell r="B55" t="str">
            <v>Other Admin Expenses</v>
          </cell>
          <cell r="C55">
            <v>5002.46</v>
          </cell>
          <cell r="D55">
            <v>4194.08</v>
          </cell>
          <cell r="E55">
            <v>5340.37</v>
          </cell>
          <cell r="F55">
            <v>4181.3900000000003</v>
          </cell>
          <cell r="G55">
            <v>5111.6100000000006</v>
          </cell>
          <cell r="H55">
            <v>4033.9700000000003</v>
          </cell>
          <cell r="I55">
            <v>6971.26</v>
          </cell>
          <cell r="J55">
            <v>5266.38</v>
          </cell>
          <cell r="K55">
            <v>9121.3100000000013</v>
          </cell>
          <cell r="L55">
            <v>5491.32</v>
          </cell>
          <cell r="M55">
            <v>9964.9500000000007</v>
          </cell>
          <cell r="N55">
            <v>6753.25</v>
          </cell>
          <cell r="O55">
            <v>4283.6100000000006</v>
          </cell>
          <cell r="P55">
            <v>8353.82</v>
          </cell>
          <cell r="Q55">
            <v>4268.32</v>
          </cell>
          <cell r="R55">
            <v>17560.86</v>
          </cell>
          <cell r="S55">
            <v>4232.34</v>
          </cell>
          <cell r="T55">
            <v>3984.02</v>
          </cell>
          <cell r="U55">
            <v>3852.59</v>
          </cell>
          <cell r="V55">
            <v>5272.14</v>
          </cell>
          <cell r="W55">
            <v>4235.76</v>
          </cell>
          <cell r="X55">
            <v>4205.82</v>
          </cell>
          <cell r="Y55">
            <v>4331.2199999999993</v>
          </cell>
          <cell r="AA55">
            <v>64580.5</v>
          </cell>
          <cell r="AB55">
            <v>71333.75</v>
          </cell>
          <cell r="AD55">
            <v>64679.100000000006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-35527.97</v>
          </cell>
          <cell r="D56">
            <v>-159.09</v>
          </cell>
          <cell r="E56">
            <v>-73.55</v>
          </cell>
          <cell r="F56">
            <v>-1890.45</v>
          </cell>
          <cell r="G56">
            <v>-204.52</v>
          </cell>
          <cell r="H56">
            <v>-323.26</v>
          </cell>
          <cell r="I56">
            <v>-237.85</v>
          </cell>
          <cell r="J56">
            <v>-230.59</v>
          </cell>
          <cell r="K56">
            <v>-190.11</v>
          </cell>
          <cell r="L56">
            <v>-260.58999999999997</v>
          </cell>
          <cell r="M56">
            <v>-5991.02</v>
          </cell>
          <cell r="N56">
            <v>-8755.1</v>
          </cell>
          <cell r="O56">
            <v>-8289.94</v>
          </cell>
          <cell r="P56">
            <v>-124.9</v>
          </cell>
          <cell r="Q56">
            <v>859.14999999999986</v>
          </cell>
          <cell r="R56">
            <v>-309.98</v>
          </cell>
          <cell r="S56">
            <v>-364.69</v>
          </cell>
          <cell r="T56">
            <v>-106.82</v>
          </cell>
          <cell r="U56">
            <v>-307.55</v>
          </cell>
          <cell r="V56">
            <v>-35.07</v>
          </cell>
          <cell r="W56">
            <v>-21.52</v>
          </cell>
          <cell r="X56">
            <v>-1.01</v>
          </cell>
          <cell r="Y56">
            <v>-0.51</v>
          </cell>
          <cell r="AA56">
            <v>-8702.84</v>
          </cell>
          <cell r="AB56">
            <v>-17457.939999999999</v>
          </cell>
          <cell r="AD56">
            <v>-45088.999999999985</v>
          </cell>
        </row>
        <row r="57">
          <cell r="B57" t="str">
            <v>Total Administrative expenses</v>
          </cell>
          <cell r="C57">
            <v>-30525.510000000002</v>
          </cell>
          <cell r="D57">
            <v>4034.99</v>
          </cell>
          <cell r="E57">
            <v>5266.82</v>
          </cell>
          <cell r="F57">
            <v>2290.9400000000005</v>
          </cell>
          <cell r="G57">
            <v>4907.09</v>
          </cell>
          <cell r="H57">
            <v>14307.210000000001</v>
          </cell>
          <cell r="I57">
            <v>6733.41</v>
          </cell>
          <cell r="J57">
            <v>5035.79</v>
          </cell>
          <cell r="K57">
            <v>8931.2000000000007</v>
          </cell>
          <cell r="L57">
            <v>5230.7299999999996</v>
          </cell>
          <cell r="M57">
            <v>3973.9300000000003</v>
          </cell>
          <cell r="N57">
            <v>-2001.8500000000004</v>
          </cell>
          <cell r="O57">
            <v>-4006.33</v>
          </cell>
          <cell r="P57">
            <v>8228.92</v>
          </cell>
          <cell r="Q57">
            <v>5127.4699999999993</v>
          </cell>
          <cell r="R57">
            <v>17250.88</v>
          </cell>
          <cell r="S57">
            <v>3867.65</v>
          </cell>
          <cell r="T57">
            <v>3877.2</v>
          </cell>
          <cell r="U57">
            <v>3545.04</v>
          </cell>
          <cell r="V57">
            <v>5237.0700000000006</v>
          </cell>
          <cell r="W57">
            <v>4214.24</v>
          </cell>
          <cell r="X57">
            <v>4204.8099999999995</v>
          </cell>
          <cell r="Y57">
            <v>4330.7099999999991</v>
          </cell>
          <cell r="Z57">
            <v>0</v>
          </cell>
          <cell r="AA57">
            <v>55877.66</v>
          </cell>
          <cell r="AB57">
            <v>53875.81</v>
          </cell>
          <cell r="AD57">
            <v>30186.60000000002</v>
          </cell>
        </row>
        <row r="58">
          <cell r="C58">
            <v>-3.4883861252659958E-2</v>
          </cell>
          <cell r="D58">
            <v>4.2617219613171149E-3</v>
          </cell>
          <cell r="E58">
            <v>7.3493841069823341E-3</v>
          </cell>
          <cell r="F58">
            <v>2.7925557947391659E-3</v>
          </cell>
          <cell r="G58">
            <v>5.2227622087730194E-3</v>
          </cell>
          <cell r="H58">
            <v>2.7764072536693711E-2</v>
          </cell>
          <cell r="I58">
            <v>1.0613905061949086E-2</v>
          </cell>
          <cell r="J58">
            <v>5.5439680152989954E-3</v>
          </cell>
          <cell r="K58">
            <v>1.3046401318943964E-2</v>
          </cell>
          <cell r="L58">
            <v>7.516024427952306E-3</v>
          </cell>
          <cell r="M58">
            <v>5.5163994728705664E-3</v>
          </cell>
          <cell r="N58">
            <v>-2.8861665963669527E-3</v>
          </cell>
          <cell r="O58">
            <v>-5.2746785084285151E-3</v>
          </cell>
          <cell r="P58">
            <v>1.2040231766984761E-2</v>
          </cell>
          <cell r="Q58">
            <v>8.0442620715585628E-3</v>
          </cell>
          <cell r="R58">
            <v>2.1332507875405565E-2</v>
          </cell>
          <cell r="S58">
            <v>4.8194235460288322E-3</v>
          </cell>
          <cell r="T58">
            <v>5.0535095654208563E-3</v>
          </cell>
          <cell r="U58">
            <v>5.5064285157768794E-3</v>
          </cell>
          <cell r="V58">
            <v>7.7328698181900676E-3</v>
          </cell>
          <cell r="W58">
            <v>5.5018617140511336E-3</v>
          </cell>
          <cell r="X58">
            <v>6.3220442081662219E-3</v>
          </cell>
          <cell r="Y58">
            <v>5.7600292268903336E-3</v>
          </cell>
          <cell r="Z58">
            <v>0</v>
          </cell>
          <cell r="AA58">
            <v>7.017355315793717E-3</v>
          </cell>
          <cell r="AB58">
            <v>6.223825258861E-3</v>
          </cell>
          <cell r="AD58">
            <v>3.569264871550913E-3</v>
          </cell>
        </row>
        <row r="60">
          <cell r="B60" t="str">
            <v>EBITDA</v>
          </cell>
          <cell r="C60">
            <v>293314.03000000009</v>
          </cell>
          <cell r="D60">
            <v>270044.26</v>
          </cell>
          <cell r="E60">
            <v>185554.96000000011</v>
          </cell>
          <cell r="F60">
            <v>290551.06</v>
          </cell>
          <cell r="G60">
            <v>247349.66000000018</v>
          </cell>
          <cell r="H60">
            <v>94335.759999999966</v>
          </cell>
          <cell r="I60">
            <v>141429.69999999992</v>
          </cell>
          <cell r="J60">
            <v>316776.66000000009</v>
          </cell>
          <cell r="K60">
            <v>196227.26999999993</v>
          </cell>
          <cell r="L60">
            <v>180017.22999999998</v>
          </cell>
          <cell r="M60">
            <v>134504.51000000007</v>
          </cell>
          <cell r="N60">
            <v>96341.550000000032</v>
          </cell>
          <cell r="O60">
            <v>231979.02999999988</v>
          </cell>
          <cell r="P60">
            <v>175871.34000000014</v>
          </cell>
          <cell r="Q60">
            <v>154487.24000000008</v>
          </cell>
          <cell r="R60">
            <v>198195.07000000004</v>
          </cell>
          <cell r="S60">
            <v>206443.83999999988</v>
          </cell>
          <cell r="T60">
            <v>165545.94999999995</v>
          </cell>
          <cell r="U60">
            <v>182648.11000000028</v>
          </cell>
          <cell r="V60">
            <v>257210.5199999999</v>
          </cell>
          <cell r="W60">
            <v>257047.70000000022</v>
          </cell>
          <cell r="X60">
            <v>170108.49</v>
          </cell>
          <cell r="Y60">
            <v>199468.80000000008</v>
          </cell>
          <cell r="Z60">
            <v>0</v>
          </cell>
          <cell r="AA60">
            <v>2199006.0900000003</v>
          </cell>
          <cell r="AB60">
            <v>2295347.6400000011</v>
          </cell>
          <cell r="AD60">
            <v>2350105.1000000015</v>
          </cell>
        </row>
        <row r="61">
          <cell r="C61">
            <v>0.33519262826332935</v>
          </cell>
          <cell r="D61">
            <v>0.28521844003817332</v>
          </cell>
          <cell r="E61">
            <v>0.25892562760750198</v>
          </cell>
          <cell r="F61">
            <v>0.35416905124997022</v>
          </cell>
          <cell r="G61">
            <v>0.26326161871921161</v>
          </cell>
          <cell r="H61">
            <v>0.18306468441045654</v>
          </cell>
          <cell r="I61">
            <v>0.22293628469674948</v>
          </cell>
          <cell r="J61">
            <v>0.34874362732227615</v>
          </cell>
          <cell r="K61">
            <v>0.2866423004905021</v>
          </cell>
          <cell r="L61">
            <v>0.25866636169947765</v>
          </cell>
          <cell r="M61">
            <v>0.18671204778713119</v>
          </cell>
          <cell r="N61">
            <v>0.13890039885716543</v>
          </cell>
          <cell r="O61">
            <v>0.30542037324611132</v>
          </cell>
          <cell r="P61">
            <v>0.25732802053856146</v>
          </cell>
          <cell r="Q61">
            <v>0.2423682333142399</v>
          </cell>
          <cell r="R61">
            <v>0.24508882396965012</v>
          </cell>
          <cell r="S61">
            <v>0.25724672693460066</v>
          </cell>
          <cell r="T61">
            <v>0.21577118586652291</v>
          </cell>
          <cell r="U61">
            <v>0.28370307845800152</v>
          </cell>
          <cell r="V61">
            <v>0.37978783308777075</v>
          </cell>
          <cell r="W61">
            <v>0.33558622653548509</v>
          </cell>
          <cell r="X61">
            <v>0.25576266084898053</v>
          </cell>
          <cell r="Y61">
            <v>0.26530202157446314</v>
          </cell>
          <cell r="Z61">
            <v>0</v>
          </cell>
          <cell r="AA61">
            <v>0.27616058144031547</v>
          </cell>
          <cell r="AB61">
            <v>0.26516246567242319</v>
          </cell>
          <cell r="AD61">
            <v>0.27787652726317785</v>
          </cell>
        </row>
        <row r="63">
          <cell r="A63" t="str">
            <v>Depreciation</v>
          </cell>
          <cell r="B63" t="str">
            <v>Depreciation</v>
          </cell>
          <cell r="C63">
            <v>3322</v>
          </cell>
          <cell r="D63">
            <v>2870</v>
          </cell>
          <cell r="E63">
            <v>3361.67</v>
          </cell>
          <cell r="F63">
            <v>3349.67</v>
          </cell>
          <cell r="G63">
            <v>3296.67</v>
          </cell>
          <cell r="H63">
            <v>3264.67</v>
          </cell>
          <cell r="I63">
            <v>3258.67</v>
          </cell>
          <cell r="J63">
            <v>3418.5</v>
          </cell>
          <cell r="K63">
            <v>3369.5</v>
          </cell>
          <cell r="L63">
            <v>3357.46</v>
          </cell>
          <cell r="M63">
            <v>3358.06</v>
          </cell>
          <cell r="N63">
            <v>3279.75</v>
          </cell>
          <cell r="O63">
            <v>3257.1899999999996</v>
          </cell>
          <cell r="P63">
            <v>3180.66</v>
          </cell>
          <cell r="Q63">
            <v>3582.5</v>
          </cell>
          <cell r="R63">
            <v>3073.5</v>
          </cell>
          <cell r="S63">
            <v>2973.5</v>
          </cell>
          <cell r="T63">
            <v>2947.5</v>
          </cell>
          <cell r="U63">
            <v>2947.5</v>
          </cell>
          <cell r="V63">
            <v>2928.5</v>
          </cell>
          <cell r="W63">
            <v>2920.33</v>
          </cell>
          <cell r="X63">
            <v>2775.33</v>
          </cell>
          <cell r="Y63">
            <v>2700.33</v>
          </cell>
          <cell r="AA63">
            <v>33286.840000000004</v>
          </cell>
          <cell r="AB63">
            <v>36566.590000000004</v>
          </cell>
          <cell r="AD63">
            <v>36226.869999999995</v>
          </cell>
        </row>
        <row r="65">
          <cell r="B65" t="str">
            <v>EBIT</v>
          </cell>
          <cell r="C65">
            <v>289992.03000000009</v>
          </cell>
          <cell r="D65">
            <v>267174.26</v>
          </cell>
          <cell r="E65">
            <v>182193.2900000001</v>
          </cell>
          <cell r="F65">
            <v>287201.39</v>
          </cell>
          <cell r="G65">
            <v>244052.99000000017</v>
          </cell>
          <cell r="H65">
            <v>91071.089999999967</v>
          </cell>
          <cell r="I65">
            <v>138171.02999999991</v>
          </cell>
          <cell r="J65">
            <v>313358.16000000009</v>
          </cell>
          <cell r="K65">
            <v>192857.76999999993</v>
          </cell>
          <cell r="L65">
            <v>176659.77</v>
          </cell>
          <cell r="M65">
            <v>131146.45000000007</v>
          </cell>
          <cell r="N65">
            <v>93061.800000000032</v>
          </cell>
          <cell r="O65">
            <v>228721.83999999988</v>
          </cell>
          <cell r="P65">
            <v>172690.68000000014</v>
          </cell>
          <cell r="Q65">
            <v>150904.74000000008</v>
          </cell>
          <cell r="R65">
            <v>195121.57000000004</v>
          </cell>
          <cell r="S65">
            <v>203470.33999999988</v>
          </cell>
          <cell r="T65">
            <v>162598.44999999995</v>
          </cell>
          <cell r="U65">
            <v>179700.61000000028</v>
          </cell>
          <cell r="V65">
            <v>254282.0199999999</v>
          </cell>
          <cell r="W65">
            <v>254127.37000000023</v>
          </cell>
          <cell r="X65">
            <v>167333.16</v>
          </cell>
          <cell r="Y65">
            <v>196768.47000000009</v>
          </cell>
          <cell r="Z65">
            <v>0</v>
          </cell>
          <cell r="AA65">
            <v>2165719.2500000005</v>
          </cell>
          <cell r="AB65">
            <v>2258781.0500000012</v>
          </cell>
          <cell r="AD65">
            <v>2313878.2300000014</v>
          </cell>
        </row>
        <row r="66">
          <cell r="C66">
            <v>0.33139632192540625</v>
          </cell>
          <cell r="D66">
            <v>0.28218717056068265</v>
          </cell>
          <cell r="E66">
            <v>0.25423471277256943</v>
          </cell>
          <cell r="F66">
            <v>0.35008594982917185</v>
          </cell>
          <cell r="G66">
            <v>0.25975287453665213</v>
          </cell>
          <cell r="H66">
            <v>0.17672937971524569</v>
          </cell>
          <cell r="I66">
            <v>0.21779962823171592</v>
          </cell>
          <cell r="J66">
            <v>0.34498015532278858</v>
          </cell>
          <cell r="K66">
            <v>0.28172024642786975</v>
          </cell>
          <cell r="L66">
            <v>0.25384203481281503</v>
          </cell>
          <cell r="M66">
            <v>0.18205056647924006</v>
          </cell>
          <cell r="N66">
            <v>0.13417182034507186</v>
          </cell>
          <cell r="O66">
            <v>0.30113200207077923</v>
          </cell>
          <cell r="P66">
            <v>0.25267420405085983</v>
          </cell>
          <cell r="Q66">
            <v>0.23674780669616929</v>
          </cell>
          <cell r="R66">
            <v>0.24128812145736905</v>
          </cell>
          <cell r="S66">
            <v>0.25354149096078793</v>
          </cell>
          <cell r="T66">
            <v>0.21192943938863218</v>
          </cell>
          <cell r="U66">
            <v>0.2791247949829907</v>
          </cell>
          <cell r="V66">
            <v>0.37546371497161618</v>
          </cell>
          <cell r="W66">
            <v>0.33177361695003321</v>
          </cell>
          <cell r="X66">
            <v>0.25158987802353777</v>
          </cell>
          <cell r="Y66">
            <v>0.26171046736689701</v>
          </cell>
          <cell r="Z66">
            <v>0</v>
          </cell>
          <cell r="AA66">
            <v>0.27198027783382994</v>
          </cell>
          <cell r="AB66">
            <v>0.2609382309653735</v>
          </cell>
          <cell r="AD66">
            <v>0.27359306060919092</v>
          </cell>
        </row>
        <row r="68">
          <cell r="A68" t="str">
            <v>Interest</v>
          </cell>
          <cell r="B68" t="str">
            <v>Interest expense</v>
          </cell>
          <cell r="C68">
            <v>12285</v>
          </cell>
          <cell r="D68">
            <v>12285</v>
          </cell>
          <cell r="E68">
            <v>12285</v>
          </cell>
          <cell r="F68">
            <v>12285</v>
          </cell>
          <cell r="G68">
            <v>12285</v>
          </cell>
          <cell r="H68">
            <v>12285</v>
          </cell>
          <cell r="I68">
            <v>12285</v>
          </cell>
          <cell r="J68">
            <v>12285</v>
          </cell>
          <cell r="K68">
            <v>12285</v>
          </cell>
          <cell r="L68">
            <v>12285</v>
          </cell>
          <cell r="M68">
            <v>12285</v>
          </cell>
          <cell r="N68">
            <v>11944.87</v>
          </cell>
          <cell r="O68">
            <v>12285</v>
          </cell>
          <cell r="P68">
            <v>12294.55</v>
          </cell>
          <cell r="Q68">
            <v>12294.55</v>
          </cell>
          <cell r="R68">
            <v>12294.55</v>
          </cell>
          <cell r="S68">
            <v>12294.55</v>
          </cell>
          <cell r="T68">
            <v>12294.55</v>
          </cell>
          <cell r="U68">
            <v>12294.55</v>
          </cell>
          <cell r="V68">
            <v>12294.55</v>
          </cell>
          <cell r="W68">
            <v>12294.55</v>
          </cell>
          <cell r="X68">
            <v>12294.55</v>
          </cell>
          <cell r="Y68">
            <v>12294.55</v>
          </cell>
          <cell r="AA68">
            <v>135230.5</v>
          </cell>
          <cell r="AB68">
            <v>147175.37</v>
          </cell>
          <cell r="AD68">
            <v>135135</v>
          </cell>
        </row>
        <row r="70">
          <cell r="B70" t="str">
            <v>Profit Before Tax</v>
          </cell>
          <cell r="C70">
            <v>277707.03000000009</v>
          </cell>
          <cell r="D70">
            <v>254889.26</v>
          </cell>
          <cell r="E70">
            <v>169908.2900000001</v>
          </cell>
          <cell r="F70">
            <v>274916.39</v>
          </cell>
          <cell r="G70">
            <v>231767.99000000017</v>
          </cell>
          <cell r="H70">
            <v>78786.089999999967</v>
          </cell>
          <cell r="I70">
            <v>125886.02999999991</v>
          </cell>
          <cell r="J70">
            <v>301073.16000000009</v>
          </cell>
          <cell r="K70">
            <v>180572.76999999993</v>
          </cell>
          <cell r="L70">
            <v>164374.76999999999</v>
          </cell>
          <cell r="M70">
            <v>118861.45000000007</v>
          </cell>
          <cell r="N70">
            <v>81116.930000000037</v>
          </cell>
          <cell r="O70">
            <v>216436.83999999988</v>
          </cell>
          <cell r="P70">
            <v>160396.13000000015</v>
          </cell>
          <cell r="Q70">
            <v>138610.19000000009</v>
          </cell>
          <cell r="R70">
            <v>182827.02000000005</v>
          </cell>
          <cell r="S70">
            <v>191175.78999999989</v>
          </cell>
          <cell r="T70">
            <v>150303.89999999997</v>
          </cell>
          <cell r="U70">
            <v>167406.06000000029</v>
          </cell>
          <cell r="V70">
            <v>241987.46999999991</v>
          </cell>
          <cell r="W70">
            <v>241832.82000000024</v>
          </cell>
          <cell r="X70">
            <v>155038.61000000002</v>
          </cell>
          <cell r="Y70">
            <v>184473.9200000001</v>
          </cell>
          <cell r="Z70">
            <v>0</v>
          </cell>
          <cell r="AA70">
            <v>2030488.7500000005</v>
          </cell>
          <cell r="AB70">
            <v>2111605.6800000011</v>
          </cell>
          <cell r="AD70">
            <v>2178743.2300000014</v>
          </cell>
        </row>
        <row r="71">
          <cell r="C71">
            <v>0.3173573022500944</v>
          </cell>
          <cell r="D71">
            <v>0.26921185852898472</v>
          </cell>
          <cell r="E71">
            <v>0.23709207570612745</v>
          </cell>
          <cell r="F71">
            <v>0.33511107142189334</v>
          </cell>
          <cell r="G71">
            <v>0.24667758271710602</v>
          </cell>
          <cell r="H71">
            <v>0.15288953734812574</v>
          </cell>
          <cell r="I71">
            <v>0.19843472639356191</v>
          </cell>
          <cell r="J71">
            <v>0.33145543585117676</v>
          </cell>
          <cell r="K71">
            <v>0.26377472508659128</v>
          </cell>
          <cell r="L71">
            <v>0.23618974534320103</v>
          </cell>
          <cell r="M71">
            <v>0.16499717914624354</v>
          </cell>
          <cell r="N71">
            <v>0.11695030784815866</v>
          </cell>
          <cell r="O71">
            <v>0.28495774146917019</v>
          </cell>
          <cell r="P71">
            <v>0.23468530253391928</v>
          </cell>
          <cell r="Q71">
            <v>0.21745942816799063</v>
          </cell>
          <cell r="R71">
            <v>0.22608463127602368</v>
          </cell>
          <cell r="S71">
            <v>0.23822142741888816</v>
          </cell>
          <cell r="T71">
            <v>0.19590482729032802</v>
          </cell>
          <cell r="U71">
            <v>0.26002795525518946</v>
          </cell>
          <cell r="V71">
            <v>0.35731002318914457</v>
          </cell>
          <cell r="W71">
            <v>0.31572258190302893</v>
          </cell>
          <cell r="X71">
            <v>0.23310469352780314</v>
          </cell>
          <cell r="Y71">
            <v>0.24535819087378977</v>
          </cell>
          <cell r="Z71">
            <v>0</v>
          </cell>
          <cell r="AA71">
            <v>0.25499745378514138</v>
          </cell>
          <cell r="AB71">
            <v>0.24393628175499107</v>
          </cell>
          <cell r="AD71">
            <v>0.25761469244526947</v>
          </cell>
        </row>
        <row r="73">
          <cell r="A73" t="str">
            <v>Income Tax</v>
          </cell>
          <cell r="B73" t="str">
            <v>Income tax</v>
          </cell>
          <cell r="C73">
            <v>83000</v>
          </cell>
          <cell r="D73">
            <v>63000</v>
          </cell>
          <cell r="E73">
            <v>51000</v>
          </cell>
          <cell r="F73">
            <v>82000</v>
          </cell>
          <cell r="G73">
            <v>70000</v>
          </cell>
          <cell r="H73">
            <v>23000</v>
          </cell>
          <cell r="I73">
            <v>35000</v>
          </cell>
          <cell r="J73">
            <v>90000</v>
          </cell>
          <cell r="K73">
            <v>50000</v>
          </cell>
          <cell r="L73">
            <v>49000</v>
          </cell>
          <cell r="M73">
            <v>35600</v>
          </cell>
          <cell r="N73">
            <v>53200</v>
          </cell>
          <cell r="O73">
            <v>64000</v>
          </cell>
          <cell r="P73">
            <v>48200</v>
          </cell>
          <cell r="Q73">
            <v>42432</v>
          </cell>
          <cell r="R73">
            <v>54828</v>
          </cell>
          <cell r="S73">
            <v>55648</v>
          </cell>
          <cell r="T73">
            <v>46897</v>
          </cell>
          <cell r="U73">
            <v>50675</v>
          </cell>
          <cell r="V73">
            <v>72595.45</v>
          </cell>
          <cell r="W73">
            <v>72550</v>
          </cell>
          <cell r="X73">
            <v>46512</v>
          </cell>
          <cell r="Y73">
            <v>55342</v>
          </cell>
          <cell r="AA73">
            <v>609679.44999999995</v>
          </cell>
          <cell r="AB73">
            <v>662879.44999999995</v>
          </cell>
          <cell r="AD73">
            <v>631600</v>
          </cell>
        </row>
        <row r="75">
          <cell r="B75" t="str">
            <v>PAT</v>
          </cell>
          <cell r="C75">
            <v>194707.03000000009</v>
          </cell>
          <cell r="D75">
            <v>191889.26</v>
          </cell>
          <cell r="E75">
            <v>118908.2900000001</v>
          </cell>
          <cell r="F75">
            <v>192916.39</v>
          </cell>
          <cell r="G75">
            <v>161767.99000000017</v>
          </cell>
          <cell r="H75">
            <v>55786.089999999967</v>
          </cell>
          <cell r="I75">
            <v>90886.029999999912</v>
          </cell>
          <cell r="J75">
            <v>211073.16000000009</v>
          </cell>
          <cell r="K75">
            <v>130572.76999999993</v>
          </cell>
          <cell r="L75">
            <v>115374.76999999999</v>
          </cell>
          <cell r="M75">
            <v>83261.45000000007</v>
          </cell>
          <cell r="N75">
            <v>27916.930000000037</v>
          </cell>
          <cell r="O75">
            <v>152436.83999999988</v>
          </cell>
          <cell r="P75">
            <v>112196.13000000015</v>
          </cell>
          <cell r="Q75">
            <v>96178.19000000009</v>
          </cell>
          <cell r="R75">
            <v>127999.02000000005</v>
          </cell>
          <cell r="S75">
            <v>135527.78999999989</v>
          </cell>
          <cell r="T75">
            <v>103406.89999999997</v>
          </cell>
          <cell r="U75">
            <v>116731.06000000029</v>
          </cell>
          <cell r="V75">
            <v>169392.0199999999</v>
          </cell>
          <cell r="W75">
            <v>169282.82000000024</v>
          </cell>
          <cell r="X75">
            <v>108526.61000000002</v>
          </cell>
          <cell r="Y75">
            <v>129131.9200000001</v>
          </cell>
          <cell r="Z75">
            <v>0</v>
          </cell>
          <cell r="AA75">
            <v>1420809.3000000005</v>
          </cell>
          <cell r="AB75">
            <v>1448726.2300000011</v>
          </cell>
          <cell r="AD75">
            <v>1547143.2300000014</v>
          </cell>
        </row>
        <row r="76">
          <cell r="C76">
            <v>0.22250678266923316</v>
          </cell>
          <cell r="D76">
            <v>0.20267179682796979</v>
          </cell>
          <cell r="E76">
            <v>0.1659260610224855</v>
          </cell>
          <cell r="F76">
            <v>0.23515665307457234</v>
          </cell>
          <cell r="G76">
            <v>0.17217449542624499</v>
          </cell>
          <cell r="H76">
            <v>0.10825653983540626</v>
          </cell>
          <cell r="I76">
            <v>0.14326406588600066</v>
          </cell>
          <cell r="J76">
            <v>0.23237324191995451</v>
          </cell>
          <cell r="K76">
            <v>0.19073638018924285</v>
          </cell>
          <cell r="L76">
            <v>0.1657817531567064</v>
          </cell>
          <cell r="M76">
            <v>0.1155791417791555</v>
          </cell>
          <cell r="N76">
            <v>4.0249224886537233E-2</v>
          </cell>
          <cell r="O76">
            <v>0.20069622917751548</v>
          </cell>
          <cell r="P76">
            <v>0.16416096019389587</v>
          </cell>
          <cell r="Q76">
            <v>0.15088973039884268</v>
          </cell>
          <cell r="R76">
            <v>0.15828410505401436</v>
          </cell>
          <cell r="S76">
            <v>0.16887924767423379</v>
          </cell>
          <cell r="T76">
            <v>0.13477967561139942</v>
          </cell>
          <cell r="U76">
            <v>0.18131565157540211</v>
          </cell>
          <cell r="V76">
            <v>0.2501181841946446</v>
          </cell>
          <cell r="W76">
            <v>0.22100560627885713</v>
          </cell>
          <cell r="X76">
            <v>0.16317265849881793</v>
          </cell>
          <cell r="Y76">
            <v>0.17175096769916828</v>
          </cell>
          <cell r="Z76">
            <v>0</v>
          </cell>
          <cell r="AA76">
            <v>0.17843130320926384</v>
          </cell>
          <cell r="AB76">
            <v>0.16735931958050335</v>
          </cell>
          <cell r="AD76">
            <v>0.18293428150559571</v>
          </cell>
        </row>
      </sheetData>
      <sheetData sheetId="24" refreshError="1">
        <row r="8">
          <cell r="A8" t="str">
            <v>Sales - External</v>
          </cell>
          <cell r="B8" t="str">
            <v>External Sales</v>
          </cell>
          <cell r="C8">
            <v>747837</v>
          </cell>
          <cell r="D8">
            <v>845946</v>
          </cell>
          <cell r="E8">
            <v>690141</v>
          </cell>
          <cell r="F8">
            <v>1110576</v>
          </cell>
          <cell r="G8">
            <v>1016846</v>
          </cell>
          <cell r="H8">
            <v>765852</v>
          </cell>
          <cell r="I8">
            <v>566293</v>
          </cell>
          <cell r="J8">
            <v>791491</v>
          </cell>
          <cell r="K8">
            <v>838906</v>
          </cell>
          <cell r="L8">
            <v>851314</v>
          </cell>
          <cell r="M8">
            <v>1039464</v>
          </cell>
          <cell r="N8">
            <v>991057</v>
          </cell>
          <cell r="O8">
            <v>777469</v>
          </cell>
          <cell r="P8">
            <v>897588</v>
          </cell>
          <cell r="Q8">
            <v>806094</v>
          </cell>
          <cell r="R8">
            <v>762079</v>
          </cell>
          <cell r="S8">
            <v>838122</v>
          </cell>
          <cell r="T8">
            <v>960505.72</v>
          </cell>
          <cell r="U8">
            <v>413587.8</v>
          </cell>
          <cell r="V8">
            <v>487295.88999999996</v>
          </cell>
          <cell r="W8">
            <v>741942.43</v>
          </cell>
          <cell r="X8">
            <v>721491.11999999988</v>
          </cell>
          <cell r="Y8">
            <v>822711.09</v>
          </cell>
          <cell r="AA8">
            <v>8228886.0499999989</v>
          </cell>
          <cell r="AB8">
            <v>9219943.0499999989</v>
          </cell>
          <cell r="AD8">
            <v>9264666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O10">
            <v>4751</v>
          </cell>
          <cell r="P10">
            <v>1670</v>
          </cell>
          <cell r="Q10">
            <v>63861</v>
          </cell>
          <cell r="R10">
            <v>60492</v>
          </cell>
          <cell r="S10">
            <v>50676</v>
          </cell>
          <cell r="T10">
            <v>4010</v>
          </cell>
          <cell r="U10">
            <v>951</v>
          </cell>
          <cell r="V10">
            <v>6565.0599999999995</v>
          </cell>
          <cell r="W10">
            <v>47045</v>
          </cell>
          <cell r="X10">
            <v>47044.95</v>
          </cell>
          <cell r="Y10">
            <v>13412</v>
          </cell>
          <cell r="AA10">
            <v>300478.01</v>
          </cell>
          <cell r="AB10">
            <v>300478.01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X11">
            <v>10512.61</v>
          </cell>
          <cell r="AA11">
            <v>10512.61</v>
          </cell>
          <cell r="AB11">
            <v>10512.61</v>
          </cell>
          <cell r="AD11">
            <v>0</v>
          </cell>
        </row>
        <row r="12">
          <cell r="A12" t="str">
            <v>Interco Sales - Mirage</v>
          </cell>
          <cell r="B12" t="str">
            <v>Mirage</v>
          </cell>
          <cell r="O12">
            <v>0</v>
          </cell>
          <cell r="P12">
            <v>0</v>
          </cell>
          <cell r="Q12">
            <v>157059</v>
          </cell>
          <cell r="R12">
            <v>92803</v>
          </cell>
          <cell r="S12">
            <v>23400</v>
          </cell>
          <cell r="T12">
            <v>51363</v>
          </cell>
          <cell r="U12">
            <v>4509</v>
          </cell>
          <cell r="V12">
            <v>12576.07</v>
          </cell>
          <cell r="W12">
            <v>10512.61</v>
          </cell>
          <cell r="X12">
            <v>0</v>
          </cell>
          <cell r="Y12">
            <v>2994</v>
          </cell>
          <cell r="AA12">
            <v>355216.68</v>
          </cell>
          <cell r="AB12">
            <v>355216.68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X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4751</v>
          </cell>
          <cell r="P15">
            <v>1670</v>
          </cell>
          <cell r="Q15">
            <v>220920</v>
          </cell>
          <cell r="R15">
            <v>153295</v>
          </cell>
          <cell r="S15">
            <v>74076</v>
          </cell>
          <cell r="T15">
            <v>55373</v>
          </cell>
          <cell r="U15">
            <v>5460</v>
          </cell>
          <cell r="V15">
            <v>19141.129999999997</v>
          </cell>
          <cell r="W15">
            <v>57557.61</v>
          </cell>
          <cell r="X15">
            <v>57557.17</v>
          </cell>
          <cell r="Y15">
            <v>16406</v>
          </cell>
          <cell r="Z15">
            <v>0</v>
          </cell>
          <cell r="AA15">
            <v>666207.30000000005</v>
          </cell>
          <cell r="AB15">
            <v>666207.30000000005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747837</v>
          </cell>
          <cell r="D16">
            <v>845946</v>
          </cell>
          <cell r="E16">
            <v>690141</v>
          </cell>
          <cell r="F16">
            <v>1110576</v>
          </cell>
          <cell r="G16">
            <v>1016846</v>
          </cell>
          <cell r="H16">
            <v>765852</v>
          </cell>
          <cell r="I16">
            <v>566293</v>
          </cell>
          <cell r="J16">
            <v>791491</v>
          </cell>
          <cell r="K16">
            <v>838906</v>
          </cell>
          <cell r="L16">
            <v>851314</v>
          </cell>
          <cell r="M16">
            <v>1039464</v>
          </cell>
          <cell r="N16">
            <v>991057</v>
          </cell>
          <cell r="O16">
            <v>782220</v>
          </cell>
          <cell r="P16">
            <v>899258</v>
          </cell>
          <cell r="Q16">
            <v>1027014</v>
          </cell>
          <cell r="R16">
            <v>915374</v>
          </cell>
          <cell r="S16">
            <v>912198</v>
          </cell>
          <cell r="T16">
            <v>1015878.72</v>
          </cell>
          <cell r="U16">
            <v>419047.8</v>
          </cell>
          <cell r="V16">
            <v>506437.01999999996</v>
          </cell>
          <cell r="W16">
            <v>799500.04</v>
          </cell>
          <cell r="X16">
            <v>779048.28999999992</v>
          </cell>
          <cell r="Y16">
            <v>839117.09</v>
          </cell>
          <cell r="Z16">
            <v>0</v>
          </cell>
          <cell r="AA16">
            <v>8895093.3499999996</v>
          </cell>
          <cell r="AB16">
            <v>9886150.3499999996</v>
          </cell>
          <cell r="AD16">
            <v>9264666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215268</v>
          </cell>
          <cell r="D18">
            <v>296371</v>
          </cell>
          <cell r="E18">
            <v>386757</v>
          </cell>
          <cell r="F18">
            <v>288151</v>
          </cell>
          <cell r="G18">
            <v>418435</v>
          </cell>
          <cell r="H18">
            <v>440041</v>
          </cell>
          <cell r="I18">
            <v>188776</v>
          </cell>
          <cell r="J18">
            <v>298911</v>
          </cell>
          <cell r="K18">
            <v>306394</v>
          </cell>
          <cell r="L18">
            <v>317650</v>
          </cell>
          <cell r="M18">
            <v>86884</v>
          </cell>
          <cell r="N18">
            <v>375733</v>
          </cell>
          <cell r="O18">
            <v>296006</v>
          </cell>
          <cell r="P18">
            <v>341908</v>
          </cell>
          <cell r="Q18">
            <v>268133</v>
          </cell>
          <cell r="R18">
            <v>311364</v>
          </cell>
          <cell r="S18">
            <v>322972</v>
          </cell>
          <cell r="T18">
            <v>374532.66</v>
          </cell>
          <cell r="U18">
            <v>184859.53</v>
          </cell>
          <cell r="V18">
            <v>208426.65</v>
          </cell>
          <cell r="W18">
            <v>336579</v>
          </cell>
          <cell r="X18">
            <v>320490.73</v>
          </cell>
          <cell r="Y18">
            <v>351733.12000000005</v>
          </cell>
          <cell r="AA18">
            <v>3317004.69</v>
          </cell>
          <cell r="AB18">
            <v>3692737.69</v>
          </cell>
          <cell r="AD18">
            <v>3243638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532569</v>
          </cell>
          <cell r="D20">
            <v>549575</v>
          </cell>
          <cell r="E20">
            <v>303384</v>
          </cell>
          <cell r="F20">
            <v>822425</v>
          </cell>
          <cell r="G20">
            <v>598411</v>
          </cell>
          <cell r="H20">
            <v>325811</v>
          </cell>
          <cell r="I20">
            <v>377517</v>
          </cell>
          <cell r="J20">
            <v>492580</v>
          </cell>
          <cell r="K20">
            <v>532512</v>
          </cell>
          <cell r="L20">
            <v>533664</v>
          </cell>
          <cell r="M20">
            <v>952580</v>
          </cell>
          <cell r="N20">
            <v>615324</v>
          </cell>
          <cell r="O20">
            <v>486214</v>
          </cell>
          <cell r="P20">
            <v>557350</v>
          </cell>
          <cell r="Q20">
            <v>758881</v>
          </cell>
          <cell r="R20">
            <v>604010</v>
          </cell>
          <cell r="S20">
            <v>589226</v>
          </cell>
          <cell r="T20">
            <v>641346.06000000006</v>
          </cell>
          <cell r="U20">
            <v>234188.27</v>
          </cell>
          <cell r="V20">
            <v>298010.37</v>
          </cell>
          <cell r="W20">
            <v>462921.04000000004</v>
          </cell>
          <cell r="X20">
            <v>458557.55999999994</v>
          </cell>
          <cell r="Y20">
            <v>487383.96999999991</v>
          </cell>
          <cell r="Z20">
            <v>0</v>
          </cell>
          <cell r="AA20">
            <v>5578088.6600000001</v>
          </cell>
          <cell r="AB20">
            <v>6193412.6600000001</v>
          </cell>
          <cell r="AD20">
            <v>6021028</v>
          </cell>
        </row>
        <row r="21">
          <cell r="C21">
            <v>0.71214582856959474</v>
          </cell>
          <cell r="D21">
            <v>0.64965730673116251</v>
          </cell>
          <cell r="E21">
            <v>0.43959712580472687</v>
          </cell>
          <cell r="F21">
            <v>0.74053914365158258</v>
          </cell>
          <cell r="G21">
            <v>0.58849717656360945</v>
          </cell>
          <cell r="H21">
            <v>0.42542292766748668</v>
          </cell>
          <cell r="I21">
            <v>0.66664606484628985</v>
          </cell>
          <cell r="J21">
            <v>0.62234441073871971</v>
          </cell>
          <cell r="K21">
            <v>0.63476956893859382</v>
          </cell>
          <cell r="L21">
            <v>0.62687093128974736</v>
          </cell>
          <cell r="M21">
            <v>0.9164146136855148</v>
          </cell>
          <cell r="N21">
            <v>0.62087649852632087</v>
          </cell>
          <cell r="O21">
            <v>0.62158216358569196</v>
          </cell>
          <cell r="P21">
            <v>0.61978875917701037</v>
          </cell>
          <cell r="Q21">
            <v>0.73891981998297973</v>
          </cell>
          <cell r="R21">
            <v>0.65985050919077881</v>
          </cell>
          <cell r="S21">
            <v>0.64594090318110764</v>
          </cell>
          <cell r="T21">
            <v>0.63132148294237334</v>
          </cell>
          <cell r="U21">
            <v>0.55885813026580733</v>
          </cell>
          <cell r="V21">
            <v>0.58844507457215511</v>
          </cell>
          <cell r="W21">
            <v>0.5790131542707615</v>
          </cell>
          <cell r="X21">
            <v>0.58861249794926063</v>
          </cell>
          <cell r="Y21">
            <v>0.58082951212446399</v>
          </cell>
          <cell r="Z21">
            <v>0</v>
          </cell>
          <cell r="AA21">
            <v>0.62709725918727999</v>
          </cell>
          <cell r="AB21">
            <v>0.62647364653927207</v>
          </cell>
          <cell r="AD21">
            <v>0.64989153413625489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72725.673798357093</v>
          </cell>
          <cell r="D23">
            <v>90579.066858403938</v>
          </cell>
          <cell r="E23">
            <v>172790.40604117248</v>
          </cell>
          <cell r="F23">
            <v>73498.833956923991</v>
          </cell>
          <cell r="G23">
            <v>102932.66243178293</v>
          </cell>
          <cell r="H23">
            <v>107382.15283932176</v>
          </cell>
          <cell r="I23">
            <v>113665.32194946925</v>
          </cell>
          <cell r="J23">
            <v>101586.87841035923</v>
          </cell>
          <cell r="K23">
            <v>104590.06504938175</v>
          </cell>
          <cell r="L23">
            <v>97155.377696696203</v>
          </cell>
          <cell r="M23">
            <v>132921.83853299599</v>
          </cell>
          <cell r="N23">
            <v>122559.81694493597</v>
          </cell>
          <cell r="O23">
            <v>116817.56207518194</v>
          </cell>
          <cell r="P23">
            <v>118047.98575654376</v>
          </cell>
          <cell r="Q23">
            <v>156111.90871535052</v>
          </cell>
          <cell r="R23">
            <v>125258.38498778343</v>
          </cell>
          <cell r="S23">
            <v>120443.461194284</v>
          </cell>
          <cell r="T23">
            <v>124031.69473744479</v>
          </cell>
          <cell r="U23">
            <v>83961.105215556207</v>
          </cell>
          <cell r="V23">
            <v>112568.47573770762</v>
          </cell>
          <cell r="W23">
            <v>88372.555805512195</v>
          </cell>
          <cell r="X23">
            <v>111985.2146027413</v>
          </cell>
          <cell r="Y23">
            <v>96112.603188765657</v>
          </cell>
          <cell r="AA23">
            <v>1253710.9520168714</v>
          </cell>
          <cell r="AB23">
            <v>1376270.7689618072</v>
          </cell>
          <cell r="AD23">
            <v>1169828.2775648646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51</v>
          </cell>
          <cell r="K25">
            <v>129</v>
          </cell>
          <cell r="L25">
            <v>117</v>
          </cell>
          <cell r="M25">
            <v>492</v>
          </cell>
          <cell r="N25">
            <v>1371</v>
          </cell>
          <cell r="O25">
            <v>294</v>
          </cell>
          <cell r="P25">
            <v>179</v>
          </cell>
          <cell r="Q25">
            <v>1581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2054</v>
          </cell>
          <cell r="AB25">
            <v>3425</v>
          </cell>
          <cell r="AD25">
            <v>789</v>
          </cell>
        </row>
        <row r="26">
          <cell r="A26" t="str">
            <v>Factory Rent</v>
          </cell>
          <cell r="B26" t="str">
            <v>Factory Rent</v>
          </cell>
          <cell r="C26">
            <v>9915.5</v>
          </cell>
          <cell r="D26">
            <v>8891.4</v>
          </cell>
          <cell r="E26">
            <v>9779.7000000000007</v>
          </cell>
          <cell r="F26">
            <v>9475.1999999999989</v>
          </cell>
          <cell r="G26">
            <v>2271.5</v>
          </cell>
          <cell r="H26">
            <v>7372.4</v>
          </cell>
          <cell r="I26">
            <v>22305.5</v>
          </cell>
          <cell r="J26">
            <v>20851.599999999999</v>
          </cell>
          <cell r="K26">
            <v>15421</v>
          </cell>
          <cell r="L26">
            <v>20157.900000000001</v>
          </cell>
          <cell r="M26">
            <v>19862.5</v>
          </cell>
          <cell r="N26">
            <v>31310.3</v>
          </cell>
          <cell r="O26">
            <v>21188.300000000003</v>
          </cell>
          <cell r="P26">
            <v>25204.9</v>
          </cell>
          <cell r="Q26">
            <v>24768.100000000002</v>
          </cell>
          <cell r="R26">
            <v>22502.199999999997</v>
          </cell>
          <cell r="S26">
            <v>23263.800000000003</v>
          </cell>
          <cell r="T26">
            <v>23071.523999999998</v>
          </cell>
          <cell r="U26">
            <v>23107.357</v>
          </cell>
          <cell r="V26">
            <v>23041.627</v>
          </cell>
          <cell r="W26">
            <v>22990.737000000001</v>
          </cell>
          <cell r="X26">
            <v>23569.357</v>
          </cell>
          <cell r="Y26">
            <v>22978.97</v>
          </cell>
          <cell r="AA26">
            <v>255686.87199999997</v>
          </cell>
          <cell r="AB26">
            <v>286997.17200000002</v>
          </cell>
          <cell r="AD26">
            <v>146304.20000000001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5176</v>
          </cell>
          <cell r="D27">
            <v>8299</v>
          </cell>
          <cell r="E27">
            <v>3406</v>
          </cell>
          <cell r="F27">
            <v>3327</v>
          </cell>
          <cell r="G27">
            <v>1071</v>
          </cell>
          <cell r="H27">
            <v>-1302</v>
          </cell>
          <cell r="I27">
            <v>5289</v>
          </cell>
          <cell r="J27">
            <v>3824</v>
          </cell>
          <cell r="K27">
            <v>1198</v>
          </cell>
          <cell r="L27">
            <v>2600</v>
          </cell>
          <cell r="M27">
            <v>9293</v>
          </cell>
          <cell r="N27">
            <v>-12595</v>
          </cell>
          <cell r="O27">
            <v>6059</v>
          </cell>
          <cell r="P27">
            <v>3499</v>
          </cell>
          <cell r="Q27">
            <v>3131</v>
          </cell>
          <cell r="R27">
            <v>2545</v>
          </cell>
          <cell r="S27">
            <v>6627</v>
          </cell>
          <cell r="T27">
            <v>3022.54</v>
          </cell>
          <cell r="U27">
            <v>2870.84</v>
          </cell>
          <cell r="V27">
            <v>8032.97</v>
          </cell>
          <cell r="W27">
            <v>3004.7799999999997</v>
          </cell>
          <cell r="X27">
            <v>904.19</v>
          </cell>
          <cell r="Y27">
            <v>2460.4499999999998</v>
          </cell>
          <cell r="AA27">
            <v>42156.77</v>
          </cell>
          <cell r="AB27">
            <v>29561.77</v>
          </cell>
          <cell r="AD27">
            <v>42181</v>
          </cell>
        </row>
        <row r="28">
          <cell r="A28" t="str">
            <v>Factory Motor</v>
          </cell>
          <cell r="B28" t="str">
            <v>Motor Vehicle Expenses</v>
          </cell>
          <cell r="C28">
            <v>1515</v>
          </cell>
          <cell r="D28">
            <v>3586</v>
          </cell>
          <cell r="E28">
            <v>0</v>
          </cell>
          <cell r="F28">
            <v>0</v>
          </cell>
          <cell r="G28">
            <v>1258</v>
          </cell>
          <cell r="H28">
            <v>2647</v>
          </cell>
          <cell r="I28">
            <v>-308</v>
          </cell>
          <cell r="J28">
            <v>3963</v>
          </cell>
          <cell r="K28">
            <v>1408</v>
          </cell>
          <cell r="L28">
            <v>1392</v>
          </cell>
          <cell r="M28">
            <v>2013</v>
          </cell>
          <cell r="N28">
            <v>3431</v>
          </cell>
          <cell r="O28">
            <v>1791</v>
          </cell>
          <cell r="P28">
            <v>3419</v>
          </cell>
          <cell r="Q28">
            <v>1599</v>
          </cell>
          <cell r="R28">
            <v>1385</v>
          </cell>
          <cell r="S28">
            <v>1376</v>
          </cell>
          <cell r="T28">
            <v>621.02</v>
          </cell>
          <cell r="U28">
            <v>1335.0399999999997</v>
          </cell>
          <cell r="V28">
            <v>2972.3760000000002</v>
          </cell>
          <cell r="W28">
            <v>3373.3900000000003</v>
          </cell>
          <cell r="X28">
            <v>1862.1799999999998</v>
          </cell>
          <cell r="Y28">
            <v>1283.8</v>
          </cell>
          <cell r="AA28">
            <v>21017.806</v>
          </cell>
          <cell r="AB28">
            <v>24448.806</v>
          </cell>
          <cell r="AD28">
            <v>17474</v>
          </cell>
        </row>
        <row r="29">
          <cell r="A29" t="str">
            <v>Factory Insurance</v>
          </cell>
          <cell r="B29" t="str">
            <v>Insurance - General</v>
          </cell>
          <cell r="C29">
            <v>7220</v>
          </cell>
          <cell r="D29">
            <v>522.5</v>
          </cell>
          <cell r="E29">
            <v>0</v>
          </cell>
          <cell r="F29">
            <v>181.5</v>
          </cell>
          <cell r="G29">
            <v>0</v>
          </cell>
          <cell r="H29">
            <v>105</v>
          </cell>
          <cell r="I29">
            <v>95.5</v>
          </cell>
          <cell r="J29">
            <v>0</v>
          </cell>
          <cell r="K29">
            <v>347</v>
          </cell>
          <cell r="L29">
            <v>95.5</v>
          </cell>
          <cell r="M29">
            <v>95.5</v>
          </cell>
          <cell r="N29">
            <v>95.5</v>
          </cell>
          <cell r="O29">
            <v>540</v>
          </cell>
          <cell r="P29">
            <v>635.5</v>
          </cell>
          <cell r="Q29">
            <v>645</v>
          </cell>
          <cell r="R29">
            <v>968.5</v>
          </cell>
          <cell r="S29">
            <v>1114.5</v>
          </cell>
          <cell r="T29">
            <v>1041.5150000000001</v>
          </cell>
          <cell r="U29">
            <v>1079.3900000000001</v>
          </cell>
          <cell r="V29">
            <v>1006.515</v>
          </cell>
          <cell r="W29">
            <v>1006.515</v>
          </cell>
          <cell r="X29">
            <v>1061.06</v>
          </cell>
          <cell r="Y29">
            <v>1638.48</v>
          </cell>
          <cell r="AA29">
            <v>10736.975</v>
          </cell>
          <cell r="AB29">
            <v>10832.475</v>
          </cell>
          <cell r="AD29">
            <v>8662.5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1660</v>
          </cell>
          <cell r="D32">
            <v>1337</v>
          </cell>
          <cell r="E32">
            <v>200</v>
          </cell>
          <cell r="F32">
            <v>1174</v>
          </cell>
          <cell r="G32">
            <v>815</v>
          </cell>
          <cell r="H32">
            <v>1512</v>
          </cell>
          <cell r="I32">
            <v>856</v>
          </cell>
          <cell r="J32">
            <v>1444</v>
          </cell>
          <cell r="K32">
            <v>479</v>
          </cell>
          <cell r="L32">
            <v>430</v>
          </cell>
          <cell r="M32">
            <v>489</v>
          </cell>
          <cell r="N32">
            <v>1338</v>
          </cell>
          <cell r="O32">
            <v>1452</v>
          </cell>
          <cell r="P32">
            <v>1127</v>
          </cell>
          <cell r="Q32">
            <v>446</v>
          </cell>
          <cell r="R32">
            <v>1482</v>
          </cell>
          <cell r="S32">
            <v>1270</v>
          </cell>
          <cell r="T32">
            <v>1877.5</v>
          </cell>
          <cell r="U32">
            <v>648.81999999999994</v>
          </cell>
          <cell r="V32">
            <v>677.81999999999994</v>
          </cell>
          <cell r="W32">
            <v>498</v>
          </cell>
          <cell r="X32">
            <v>620</v>
          </cell>
          <cell r="Y32">
            <v>767.41000000000008</v>
          </cell>
          <cell r="AA32">
            <v>10866.55</v>
          </cell>
          <cell r="AB32">
            <v>12204.55</v>
          </cell>
          <cell r="AD32">
            <v>10396</v>
          </cell>
        </row>
        <row r="33">
          <cell r="B33" t="str">
            <v>Total Manufacturing Costs</v>
          </cell>
          <cell r="C33">
            <v>98212.173798357093</v>
          </cell>
          <cell r="D33">
            <v>113214.96685840393</v>
          </cell>
          <cell r="E33">
            <v>186176.10604117249</v>
          </cell>
          <cell r="F33">
            <v>87656.533956923988</v>
          </cell>
          <cell r="G33">
            <v>108348.16243178293</v>
          </cell>
          <cell r="H33">
            <v>117716.55283932175</v>
          </cell>
          <cell r="I33">
            <v>141903.32194946925</v>
          </cell>
          <cell r="J33">
            <v>131720.47841035924</v>
          </cell>
          <cell r="K33">
            <v>123572.06504938175</v>
          </cell>
          <cell r="L33">
            <v>121947.7776966962</v>
          </cell>
          <cell r="M33">
            <v>165166.83853299599</v>
          </cell>
          <cell r="N33">
            <v>147510.61694493596</v>
          </cell>
          <cell r="O33">
            <v>148141.86207518194</v>
          </cell>
          <cell r="P33">
            <v>152112.38575654375</v>
          </cell>
          <cell r="Q33">
            <v>188282.00871535053</v>
          </cell>
          <cell r="R33">
            <v>154141.08498778343</v>
          </cell>
          <cell r="S33">
            <v>154094.76119428402</v>
          </cell>
          <cell r="T33">
            <v>153665.79373744479</v>
          </cell>
          <cell r="U33">
            <v>113002.55221555621</v>
          </cell>
          <cell r="V33">
            <v>148299.78373770762</v>
          </cell>
          <cell r="W33">
            <v>119245.9778055122</v>
          </cell>
          <cell r="X33">
            <v>140002.00160274128</v>
          </cell>
          <cell r="Y33">
            <v>125241.71318876566</v>
          </cell>
          <cell r="Z33">
            <v>0</v>
          </cell>
          <cell r="AA33">
            <v>1596229.9250168717</v>
          </cell>
          <cell r="AB33">
            <v>1743740.5419618075</v>
          </cell>
          <cell r="AD33">
            <v>1395634.9775648646</v>
          </cell>
        </row>
        <row r="34">
          <cell r="C34">
            <v>0.13132831592761135</v>
          </cell>
          <cell r="D34">
            <v>0.13383238038645959</v>
          </cell>
          <cell r="E34">
            <v>0.26976531758172967</v>
          </cell>
          <cell r="F34">
            <v>7.8928892715963594E-2</v>
          </cell>
          <cell r="G34">
            <v>0.10655316776757043</v>
          </cell>
          <cell r="H34">
            <v>0.15370665982372803</v>
          </cell>
          <cell r="I34">
            <v>0.25058286425837728</v>
          </cell>
          <cell r="J34">
            <v>0.16642069007778892</v>
          </cell>
          <cell r="K34">
            <v>0.14730144384398461</v>
          </cell>
          <cell r="L34">
            <v>0.14324653147569075</v>
          </cell>
          <cell r="M34">
            <v>0.15889616045673152</v>
          </cell>
          <cell r="N34">
            <v>0.14884170834264424</v>
          </cell>
          <cell r="O34">
            <v>0.18938644125077592</v>
          </cell>
          <cell r="P34">
            <v>0.16915321938369607</v>
          </cell>
          <cell r="Q34">
            <v>0.1833295444028519</v>
          </cell>
          <cell r="R34">
            <v>0.16839137334879889</v>
          </cell>
          <cell r="S34">
            <v>0.16892687902657538</v>
          </cell>
          <cell r="T34">
            <v>0.15126391636340683</v>
          </cell>
          <cell r="U34">
            <v>0.26966506497720832</v>
          </cell>
          <cell r="V34">
            <v>0.29282966663398269</v>
          </cell>
          <cell r="W34">
            <v>0.14915068397684156</v>
          </cell>
          <cell r="X34">
            <v>0.1797090159876242</v>
          </cell>
          <cell r="Z34">
            <v>0</v>
          </cell>
          <cell r="AA34">
            <v>0.17945060970235593</v>
          </cell>
          <cell r="AB34">
            <v>0.17638215890190337</v>
          </cell>
          <cell r="AD34">
            <v>0.15064061430437584</v>
          </cell>
        </row>
        <row r="35">
          <cell r="B35" t="str">
            <v>Contribution margin</v>
          </cell>
          <cell r="C35">
            <v>434356.82620164292</v>
          </cell>
          <cell r="D35">
            <v>436360.03314159607</v>
          </cell>
          <cell r="E35">
            <v>117207.89395882751</v>
          </cell>
          <cell r="F35">
            <v>734768.46604307601</v>
          </cell>
          <cell r="G35">
            <v>490062.83756821707</v>
          </cell>
          <cell r="H35">
            <v>208094.44716067825</v>
          </cell>
          <cell r="I35">
            <v>235613.67805053075</v>
          </cell>
          <cell r="J35">
            <v>360859.52158964076</v>
          </cell>
          <cell r="K35">
            <v>408939.93495061825</v>
          </cell>
          <cell r="L35">
            <v>411716.22230330377</v>
          </cell>
          <cell r="M35">
            <v>787413.16146700399</v>
          </cell>
          <cell r="N35">
            <v>467813.38305506401</v>
          </cell>
          <cell r="O35">
            <v>338072.13792481809</v>
          </cell>
          <cell r="P35">
            <v>405237.61424345628</v>
          </cell>
          <cell r="Q35">
            <v>570598.99128464947</v>
          </cell>
          <cell r="R35">
            <v>449868.91501221654</v>
          </cell>
          <cell r="S35">
            <v>435131.23880571598</v>
          </cell>
          <cell r="T35">
            <v>487680.26626255526</v>
          </cell>
          <cell r="U35">
            <v>121185.71778444378</v>
          </cell>
          <cell r="V35">
            <v>149710.58626229237</v>
          </cell>
          <cell r="W35">
            <v>343675.06219448784</v>
          </cell>
          <cell r="X35">
            <v>318555.55839725863</v>
          </cell>
          <cell r="Y35">
            <v>362142.25681123429</v>
          </cell>
          <cell r="Z35">
            <v>0</v>
          </cell>
          <cell r="AA35">
            <v>3981858.7349831285</v>
          </cell>
          <cell r="AB35">
            <v>4449672.1180381924</v>
          </cell>
          <cell r="AD35">
            <v>4625393.0224351352</v>
          </cell>
        </row>
        <row r="36">
          <cell r="C36">
            <v>0.58081751264198334</v>
          </cell>
          <cell r="D36">
            <v>0.51582492634470289</v>
          </cell>
          <cell r="E36">
            <v>0.1698318082229972</v>
          </cell>
          <cell r="F36">
            <v>0.66161025093561898</v>
          </cell>
          <cell r="G36">
            <v>0.48194400879603899</v>
          </cell>
          <cell r="H36">
            <v>0.27171626784375863</v>
          </cell>
          <cell r="I36">
            <v>0.41606320058791252</v>
          </cell>
          <cell r="J36">
            <v>0.45592372066093079</v>
          </cell>
          <cell r="K36">
            <v>0.48746812509460924</v>
          </cell>
          <cell r="L36">
            <v>0.48362439981405658</v>
          </cell>
          <cell r="M36">
            <v>0.75751845322878331</v>
          </cell>
          <cell r="N36">
            <v>0.47203479018367661</v>
          </cell>
          <cell r="O36">
            <v>0.4321957223349161</v>
          </cell>
          <cell r="P36">
            <v>0.45063553979331433</v>
          </cell>
          <cell r="Q36">
            <v>0.55559027558012786</v>
          </cell>
          <cell r="R36">
            <v>0.49145913584197992</v>
          </cell>
          <cell r="S36">
            <v>0.4770140241545322</v>
          </cell>
          <cell r="T36">
            <v>0.48005756657896653</v>
          </cell>
          <cell r="U36">
            <v>0.289193065288599</v>
          </cell>
          <cell r="V36">
            <v>0.29561540793817243</v>
          </cell>
          <cell r="W36">
            <v>0.42986247029391994</v>
          </cell>
          <cell r="Y36">
            <v>0.43157535596281837</v>
          </cell>
          <cell r="Z36">
            <v>0</v>
          </cell>
          <cell r="AA36">
            <v>0.44764664948492405</v>
          </cell>
          <cell r="AB36">
            <v>0.45009148763736861</v>
          </cell>
          <cell r="AD36">
            <v>0.49925091983187903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39996.756011658799</v>
          </cell>
          <cell r="D38">
            <v>52265.703895686856</v>
          </cell>
          <cell r="E38">
            <v>105059.34103778748</v>
          </cell>
          <cell r="F38">
            <v>42877.35296735516</v>
          </cell>
          <cell r="G38">
            <v>59989.946350674552</v>
          </cell>
          <cell r="H38">
            <v>65252.20779060747</v>
          </cell>
          <cell r="I38">
            <v>61861.274103527365</v>
          </cell>
          <cell r="J38">
            <v>54326.119780179491</v>
          </cell>
          <cell r="K38">
            <v>55953.240755286257</v>
          </cell>
          <cell r="L38">
            <v>51435.503715142513</v>
          </cell>
          <cell r="M38">
            <v>73874.479589577342</v>
          </cell>
          <cell r="N38">
            <v>67360.833298588783</v>
          </cell>
          <cell r="O38">
            <v>67996.106460555166</v>
          </cell>
          <cell r="P38">
            <v>68511.405204668481</v>
          </cell>
          <cell r="Q38">
            <v>91162.959534065085</v>
          </cell>
          <cell r="R38">
            <v>73472.48643957889</v>
          </cell>
          <cell r="S38">
            <v>70639.62461894883</v>
          </cell>
          <cell r="T38">
            <v>74527.956301595259</v>
          </cell>
          <cell r="U38">
            <v>47307.466410153051</v>
          </cell>
          <cell r="V38">
            <v>65729.263317263569</v>
          </cell>
          <cell r="W38">
            <v>50204.457957034429</v>
          </cell>
          <cell r="X38">
            <v>65103.239724335705</v>
          </cell>
          <cell r="Y38">
            <v>81076.999376584718</v>
          </cell>
          <cell r="AA38">
            <v>755731.96534478315</v>
          </cell>
          <cell r="AB38">
            <v>823092.79864337202</v>
          </cell>
          <cell r="AD38">
            <v>662891.92599748331</v>
          </cell>
        </row>
        <row r="39">
          <cell r="A39" t="str">
            <v>Installation Labour</v>
          </cell>
          <cell r="B39" t="str">
            <v>Installation Labour</v>
          </cell>
          <cell r="C39">
            <v>91424</v>
          </cell>
          <cell r="D39">
            <v>48007</v>
          </cell>
          <cell r="E39">
            <v>38152</v>
          </cell>
          <cell r="F39">
            <v>49695</v>
          </cell>
          <cell r="G39">
            <v>74143</v>
          </cell>
          <cell r="H39">
            <v>55494</v>
          </cell>
          <cell r="I39">
            <v>48383</v>
          </cell>
          <cell r="J39">
            <v>43401</v>
          </cell>
          <cell r="K39">
            <v>46552</v>
          </cell>
          <cell r="L39">
            <v>68782</v>
          </cell>
          <cell r="M39">
            <v>84253</v>
          </cell>
          <cell r="N39">
            <v>79312</v>
          </cell>
          <cell r="O39">
            <v>78635</v>
          </cell>
          <cell r="P39">
            <v>56308</v>
          </cell>
          <cell r="Q39">
            <v>51762</v>
          </cell>
          <cell r="R39">
            <v>87124</v>
          </cell>
          <cell r="S39">
            <v>60880</v>
          </cell>
          <cell r="T39">
            <v>65642</v>
          </cell>
          <cell r="U39">
            <v>29544</v>
          </cell>
          <cell r="V39">
            <v>58102.01</v>
          </cell>
          <cell r="W39">
            <v>55714</v>
          </cell>
          <cell r="X39">
            <v>56837.64</v>
          </cell>
          <cell r="Y39">
            <v>65368</v>
          </cell>
          <cell r="AA39">
            <v>665916.65</v>
          </cell>
          <cell r="AB39">
            <v>745228.65</v>
          </cell>
          <cell r="AD39">
            <v>648286</v>
          </cell>
        </row>
        <row r="40">
          <cell r="A40" t="str">
            <v>Sales Commission</v>
          </cell>
          <cell r="B40" t="str">
            <v>Sales Commission</v>
          </cell>
          <cell r="C40">
            <v>3206</v>
          </cell>
          <cell r="D40">
            <v>2431.7600000000002</v>
          </cell>
          <cell r="E40">
            <v>2642</v>
          </cell>
          <cell r="F40">
            <v>2975</v>
          </cell>
          <cell r="G40">
            <v>4085</v>
          </cell>
          <cell r="H40">
            <v>1563</v>
          </cell>
          <cell r="I40">
            <v>9049</v>
          </cell>
          <cell r="J40">
            <v>9049</v>
          </cell>
          <cell r="K40">
            <v>9049</v>
          </cell>
          <cell r="L40">
            <v>9049</v>
          </cell>
          <cell r="M40">
            <v>9049</v>
          </cell>
          <cell r="N40">
            <v>9049</v>
          </cell>
          <cell r="O40">
            <v>4852</v>
          </cell>
          <cell r="P40">
            <v>5133</v>
          </cell>
          <cell r="Q40">
            <v>6121</v>
          </cell>
          <cell r="R40">
            <v>4337</v>
          </cell>
          <cell r="S40">
            <v>4337</v>
          </cell>
          <cell r="T40">
            <v>2792</v>
          </cell>
          <cell r="U40">
            <v>4859</v>
          </cell>
          <cell r="V40">
            <v>3645.59</v>
          </cell>
          <cell r="W40">
            <v>3641.76</v>
          </cell>
          <cell r="X40">
            <v>3641.76</v>
          </cell>
          <cell r="Y40">
            <v>2261.37</v>
          </cell>
          <cell r="AA40">
            <v>45621.48</v>
          </cell>
          <cell r="AB40">
            <v>54670.48</v>
          </cell>
          <cell r="AD40">
            <v>62147.76</v>
          </cell>
        </row>
        <row r="41">
          <cell r="A41" t="str">
            <v>Sales Advertising</v>
          </cell>
          <cell r="B41" t="str">
            <v>Advertising Expenses</v>
          </cell>
          <cell r="C41">
            <v>15935</v>
          </cell>
          <cell r="D41">
            <v>8022</v>
          </cell>
          <cell r="E41">
            <v>2305</v>
          </cell>
          <cell r="F41">
            <v>7763</v>
          </cell>
          <cell r="G41">
            <v>6771</v>
          </cell>
          <cell r="H41">
            <v>5692</v>
          </cell>
          <cell r="I41">
            <v>8983</v>
          </cell>
          <cell r="J41">
            <v>1361</v>
          </cell>
          <cell r="K41">
            <v>1026</v>
          </cell>
          <cell r="L41">
            <v>490</v>
          </cell>
          <cell r="M41">
            <v>490</v>
          </cell>
          <cell r="N41">
            <v>756</v>
          </cell>
          <cell r="O41">
            <v>3457</v>
          </cell>
          <cell r="P41">
            <v>3457</v>
          </cell>
          <cell r="Q41">
            <v>3467</v>
          </cell>
          <cell r="R41">
            <v>3475</v>
          </cell>
          <cell r="S41">
            <v>3647</v>
          </cell>
          <cell r="T41">
            <v>4092.19</v>
          </cell>
          <cell r="U41">
            <v>3536.64</v>
          </cell>
          <cell r="V41">
            <v>3474.83</v>
          </cell>
          <cell r="W41">
            <v>6958.17</v>
          </cell>
          <cell r="X41">
            <v>5938.0300000000007</v>
          </cell>
          <cell r="Y41">
            <v>4356.5</v>
          </cell>
          <cell r="AA41">
            <v>45859.359999999993</v>
          </cell>
          <cell r="AB41">
            <v>46615.359999999993</v>
          </cell>
          <cell r="AD41">
            <v>58838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565</v>
          </cell>
          <cell r="H42">
            <v>80000</v>
          </cell>
          <cell r="I42">
            <v>0</v>
          </cell>
          <cell r="J42">
            <v>0</v>
          </cell>
          <cell r="K42">
            <v>0</v>
          </cell>
          <cell r="L42">
            <v>10000</v>
          </cell>
          <cell r="M42">
            <v>10000</v>
          </cell>
          <cell r="N42">
            <v>0</v>
          </cell>
          <cell r="O42">
            <v>5000</v>
          </cell>
          <cell r="P42">
            <v>5000</v>
          </cell>
          <cell r="Q42">
            <v>5000</v>
          </cell>
          <cell r="R42">
            <v>5000</v>
          </cell>
          <cell r="S42">
            <v>3000</v>
          </cell>
          <cell r="T42">
            <v>20000</v>
          </cell>
          <cell r="U42">
            <v>20000</v>
          </cell>
          <cell r="V42">
            <v>20000</v>
          </cell>
          <cell r="W42">
            <v>20000</v>
          </cell>
          <cell r="X42">
            <v>20000</v>
          </cell>
          <cell r="Y42">
            <v>20000</v>
          </cell>
          <cell r="AA42">
            <v>143000</v>
          </cell>
          <cell r="AB42">
            <v>143000</v>
          </cell>
          <cell r="AD42">
            <v>100565</v>
          </cell>
        </row>
        <row r="43">
          <cell r="A43" t="str">
            <v>Sales Motor</v>
          </cell>
          <cell r="B43" t="str">
            <v>Motor Vehicle Expenses</v>
          </cell>
          <cell r="C43">
            <v>5789</v>
          </cell>
          <cell r="D43">
            <v>8468</v>
          </cell>
          <cell r="E43">
            <v>358</v>
          </cell>
          <cell r="F43">
            <v>1598</v>
          </cell>
          <cell r="G43">
            <v>7771</v>
          </cell>
          <cell r="H43">
            <v>6196</v>
          </cell>
          <cell r="I43">
            <v>2576</v>
          </cell>
          <cell r="J43">
            <v>11028</v>
          </cell>
          <cell r="K43">
            <v>4994</v>
          </cell>
          <cell r="L43">
            <v>5842</v>
          </cell>
          <cell r="M43">
            <v>5132</v>
          </cell>
          <cell r="N43">
            <v>4929</v>
          </cell>
          <cell r="O43">
            <v>6769</v>
          </cell>
          <cell r="P43">
            <v>9504</v>
          </cell>
          <cell r="Q43">
            <v>6959</v>
          </cell>
          <cell r="R43">
            <v>7144</v>
          </cell>
          <cell r="S43">
            <v>8130</v>
          </cell>
          <cell r="T43">
            <v>6912.51</v>
          </cell>
          <cell r="U43">
            <v>5696.8300000000008</v>
          </cell>
          <cell r="V43">
            <v>5907.1600000000008</v>
          </cell>
          <cell r="W43">
            <v>7662.8899999999994</v>
          </cell>
          <cell r="X43">
            <v>7525.0599999999995</v>
          </cell>
          <cell r="Y43">
            <v>5388.44</v>
          </cell>
          <cell r="AA43">
            <v>77598.890000000014</v>
          </cell>
          <cell r="AB43">
            <v>82527.890000000014</v>
          </cell>
          <cell r="AD43">
            <v>59752</v>
          </cell>
        </row>
        <row r="44">
          <cell r="A44" t="str">
            <v>Sales Rent</v>
          </cell>
          <cell r="B44" t="str">
            <v>Rent</v>
          </cell>
          <cell r="C44">
            <v>4249.5</v>
          </cell>
          <cell r="D44">
            <v>3810.6</v>
          </cell>
          <cell r="E44">
            <v>4191.3</v>
          </cell>
          <cell r="F44">
            <v>4060.7999999999997</v>
          </cell>
          <cell r="G44">
            <v>973.49999999999989</v>
          </cell>
          <cell r="H44">
            <v>3159.6</v>
          </cell>
          <cell r="I44">
            <v>9559.5</v>
          </cell>
          <cell r="J44">
            <v>8936.4</v>
          </cell>
          <cell r="K44">
            <v>6609</v>
          </cell>
          <cell r="L44">
            <v>8639.1</v>
          </cell>
          <cell r="M44">
            <v>8512.5</v>
          </cell>
          <cell r="N44">
            <v>13418.7</v>
          </cell>
          <cell r="O44">
            <v>9080.7000000000007</v>
          </cell>
          <cell r="P44">
            <v>10802.1</v>
          </cell>
          <cell r="Q44">
            <v>10614.9</v>
          </cell>
          <cell r="R44">
            <v>9643.8000000000011</v>
          </cell>
          <cell r="S44">
            <v>9970.2000000000007</v>
          </cell>
          <cell r="T44">
            <v>9887.7959999999985</v>
          </cell>
          <cell r="U44">
            <v>9903.1529999999984</v>
          </cell>
          <cell r="V44">
            <v>9874.9830000000002</v>
          </cell>
          <cell r="W44">
            <v>9853.1729999999989</v>
          </cell>
          <cell r="X44">
            <v>10101.153</v>
          </cell>
          <cell r="Y44">
            <v>9848.1299999999992</v>
          </cell>
          <cell r="AA44">
            <v>109580.08800000002</v>
          </cell>
          <cell r="AB44">
            <v>122998.78800000003</v>
          </cell>
          <cell r="AD44">
            <v>62701.799999999996</v>
          </cell>
        </row>
        <row r="45">
          <cell r="A45" t="str">
            <v>Sales Telephone</v>
          </cell>
          <cell r="B45" t="str">
            <v>Telephone</v>
          </cell>
          <cell r="C45">
            <v>2605.5</v>
          </cell>
          <cell r="D45">
            <v>3972</v>
          </cell>
          <cell r="E45">
            <v>2154.5</v>
          </cell>
          <cell r="F45">
            <v>2096.5</v>
          </cell>
          <cell r="G45">
            <v>1908.5</v>
          </cell>
          <cell r="H45">
            <v>2469</v>
          </cell>
          <cell r="I45">
            <v>2312</v>
          </cell>
          <cell r="J45">
            <v>-153</v>
          </cell>
          <cell r="K45">
            <v>2288.5</v>
          </cell>
          <cell r="L45">
            <v>912.5</v>
          </cell>
          <cell r="M45">
            <v>3191.5</v>
          </cell>
          <cell r="N45">
            <v>2436.5</v>
          </cell>
          <cell r="O45">
            <v>3379.5</v>
          </cell>
          <cell r="P45">
            <v>2606</v>
          </cell>
          <cell r="Q45">
            <v>2692.5</v>
          </cell>
          <cell r="R45">
            <v>2585</v>
          </cell>
          <cell r="S45">
            <v>3755</v>
          </cell>
          <cell r="T45">
            <v>3426.1350000000007</v>
          </cell>
          <cell r="U45">
            <v>3810.9850000000001</v>
          </cell>
          <cell r="V45">
            <v>3414.895</v>
          </cell>
          <cell r="W45">
            <v>4969.0300000000007</v>
          </cell>
          <cell r="X45">
            <v>4299.2350000000006</v>
          </cell>
          <cell r="Y45">
            <v>3372.6650000000004</v>
          </cell>
          <cell r="AA45">
            <v>38310.945000000007</v>
          </cell>
          <cell r="AB45">
            <v>40747.445000000007</v>
          </cell>
          <cell r="AD45">
            <v>23757.5</v>
          </cell>
        </row>
        <row r="46">
          <cell r="A46" t="str">
            <v>Sales Freight</v>
          </cell>
          <cell r="B46" t="str">
            <v>Freight - Outwards</v>
          </cell>
          <cell r="C46">
            <v>1534</v>
          </cell>
          <cell r="D46">
            <v>1093</v>
          </cell>
          <cell r="E46">
            <v>1010</v>
          </cell>
          <cell r="F46">
            <v>974</v>
          </cell>
          <cell r="G46">
            <v>1115</v>
          </cell>
          <cell r="H46">
            <v>554</v>
          </cell>
          <cell r="I46">
            <v>945</v>
          </cell>
          <cell r="J46">
            <v>1361</v>
          </cell>
          <cell r="K46">
            <v>883</v>
          </cell>
          <cell r="L46">
            <v>915</v>
          </cell>
          <cell r="M46">
            <v>864</v>
          </cell>
          <cell r="N46">
            <v>938</v>
          </cell>
          <cell r="O46">
            <v>1049</v>
          </cell>
          <cell r="P46">
            <v>1145</v>
          </cell>
          <cell r="Q46">
            <v>5047</v>
          </cell>
          <cell r="R46">
            <v>3432</v>
          </cell>
          <cell r="S46">
            <v>7890</v>
          </cell>
          <cell r="T46">
            <v>7908.32</v>
          </cell>
          <cell r="U46">
            <v>3144.28</v>
          </cell>
          <cell r="V46">
            <v>3147.05</v>
          </cell>
          <cell r="W46">
            <v>5247.21</v>
          </cell>
          <cell r="X46">
            <v>4815.72</v>
          </cell>
          <cell r="Y46">
            <v>3834.56</v>
          </cell>
          <cell r="AA46">
            <v>46660.14</v>
          </cell>
          <cell r="AB46">
            <v>47598.14</v>
          </cell>
          <cell r="AD46">
            <v>11248</v>
          </cell>
        </row>
        <row r="47">
          <cell r="A47" t="str">
            <v>Sales Insurance</v>
          </cell>
          <cell r="B47" t="str">
            <v>Insurance - General</v>
          </cell>
          <cell r="C47">
            <v>7220</v>
          </cell>
          <cell r="D47">
            <v>522.5</v>
          </cell>
          <cell r="E47">
            <v>0</v>
          </cell>
          <cell r="F47">
            <v>181.5</v>
          </cell>
          <cell r="G47">
            <v>0</v>
          </cell>
          <cell r="H47">
            <v>105</v>
          </cell>
          <cell r="I47">
            <v>95.5</v>
          </cell>
          <cell r="J47">
            <v>0</v>
          </cell>
          <cell r="K47">
            <v>347</v>
          </cell>
          <cell r="L47">
            <v>95.5</v>
          </cell>
          <cell r="M47">
            <v>95.5</v>
          </cell>
          <cell r="N47">
            <v>95.5</v>
          </cell>
          <cell r="O47">
            <v>540</v>
          </cell>
          <cell r="P47">
            <v>635.5</v>
          </cell>
          <cell r="Q47">
            <v>645</v>
          </cell>
          <cell r="R47">
            <v>968.5</v>
          </cell>
          <cell r="S47">
            <v>1114.5</v>
          </cell>
          <cell r="T47">
            <v>1041.5150000000001</v>
          </cell>
          <cell r="U47">
            <v>1079.3900000000001</v>
          </cell>
          <cell r="V47">
            <v>1006.515</v>
          </cell>
          <cell r="W47">
            <v>1006.515</v>
          </cell>
          <cell r="X47">
            <v>1061.06</v>
          </cell>
          <cell r="Y47">
            <v>1638.48</v>
          </cell>
          <cell r="AA47">
            <v>10736.975</v>
          </cell>
          <cell r="AB47">
            <v>10832.475</v>
          </cell>
          <cell r="AD47">
            <v>8662.5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1320</v>
          </cell>
          <cell r="D49">
            <v>793</v>
          </cell>
          <cell r="E49">
            <v>1127</v>
          </cell>
          <cell r="F49">
            <v>655</v>
          </cell>
          <cell r="G49">
            <v>1200</v>
          </cell>
          <cell r="H49">
            <v>1334</v>
          </cell>
          <cell r="I49">
            <v>776</v>
          </cell>
          <cell r="J49">
            <v>1100</v>
          </cell>
          <cell r="K49">
            <v>1982</v>
          </cell>
          <cell r="L49">
            <v>1096</v>
          </cell>
          <cell r="M49">
            <v>745</v>
          </cell>
          <cell r="N49">
            <v>1065</v>
          </cell>
          <cell r="O49">
            <v>936</v>
          </cell>
          <cell r="P49">
            <v>563</v>
          </cell>
          <cell r="Q49">
            <v>1067</v>
          </cell>
          <cell r="R49">
            <v>3114</v>
          </cell>
          <cell r="S49">
            <v>1521</v>
          </cell>
          <cell r="T49">
            <v>2204.41</v>
          </cell>
          <cell r="U49">
            <v>424.61</v>
          </cell>
          <cell r="V49">
            <v>6166.02</v>
          </cell>
          <cell r="W49">
            <v>2969.71</v>
          </cell>
          <cell r="X49">
            <v>1735.59</v>
          </cell>
          <cell r="Y49">
            <v>2070.41</v>
          </cell>
          <cell r="AA49">
            <v>22771.75</v>
          </cell>
          <cell r="AB49">
            <v>23836.75</v>
          </cell>
          <cell r="AD49">
            <v>12128</v>
          </cell>
        </row>
        <row r="50">
          <cell r="B50" t="str">
            <v>Total Selling Expenses</v>
          </cell>
          <cell r="C50">
            <v>173279.75601165881</v>
          </cell>
          <cell r="D50">
            <v>129385.56389568686</v>
          </cell>
          <cell r="E50">
            <v>156999.14103778749</v>
          </cell>
          <cell r="F50">
            <v>112876.15296735517</v>
          </cell>
          <cell r="G50">
            <v>158521.94635067455</v>
          </cell>
          <cell r="H50">
            <v>221818.80779060748</v>
          </cell>
          <cell r="I50">
            <v>144540.27410352736</v>
          </cell>
          <cell r="J50">
            <v>130409.51978017949</v>
          </cell>
          <cell r="K50">
            <v>129683.74075528626</v>
          </cell>
          <cell r="L50">
            <v>157256.60371514253</v>
          </cell>
          <cell r="M50">
            <v>196206.97958957736</v>
          </cell>
          <cell r="N50">
            <v>179360.53329858879</v>
          </cell>
          <cell r="O50">
            <v>181694.30646055518</v>
          </cell>
          <cell r="P50">
            <v>163665.00520466847</v>
          </cell>
          <cell r="Q50">
            <v>184538.35953406509</v>
          </cell>
          <cell r="R50">
            <v>200295.78643957886</v>
          </cell>
          <cell r="S50">
            <v>174884.32461894886</v>
          </cell>
          <cell r="T50">
            <v>198434.83230159531</v>
          </cell>
          <cell r="U50">
            <v>129306.35441015304</v>
          </cell>
          <cell r="V50">
            <v>180468.31631726355</v>
          </cell>
          <cell r="W50">
            <v>168226.91595703442</v>
          </cell>
          <cell r="X50">
            <v>181058.48772433569</v>
          </cell>
          <cell r="Y50">
            <v>199215.55437658474</v>
          </cell>
          <cell r="Z50">
            <v>0</v>
          </cell>
          <cell r="AA50">
            <v>1961788.2433447833</v>
          </cell>
          <cell r="AB50">
            <v>2141148.7766433721</v>
          </cell>
          <cell r="AD50">
            <v>1710978.4859974834</v>
          </cell>
        </row>
        <row r="51">
          <cell r="C51">
            <v>0.23170792032442741</v>
          </cell>
          <cell r="D51">
            <v>0.15294778141357351</v>
          </cell>
          <cell r="E51">
            <v>0.22748850023080427</v>
          </cell>
          <cell r="F51">
            <v>0.10163748628401403</v>
          </cell>
          <cell r="G51">
            <v>0.15589572693473205</v>
          </cell>
          <cell r="H51">
            <v>0.28963665014990819</v>
          </cell>
          <cell r="I51">
            <v>0.25523937979725575</v>
          </cell>
          <cell r="J51">
            <v>0.16476437480676279</v>
          </cell>
          <cell r="K51">
            <v>0.15458673648214014</v>
          </cell>
          <cell r="L51">
            <v>0.18472221027158314</v>
          </cell>
          <cell r="M51">
            <v>0.18875784018453487</v>
          </cell>
          <cell r="N51">
            <v>0.1809790287527244</v>
          </cell>
          <cell r="O51">
            <v>0.23228031303284905</v>
          </cell>
          <cell r="P51">
            <v>0.18200005471696495</v>
          </cell>
          <cell r="Q51">
            <v>0.17968436606907509</v>
          </cell>
          <cell r="R51">
            <v>0.2188130604972163</v>
          </cell>
          <cell r="S51">
            <v>0.19171750499228113</v>
          </cell>
          <cell r="T51">
            <v>0.195333191251014</v>
          </cell>
          <cell r="U51">
            <v>0.30857184886820321</v>
          </cell>
          <cell r="V51">
            <v>0.35634898159155814</v>
          </cell>
          <cell r="W51">
            <v>0.21041514389046737</v>
          </cell>
          <cell r="X51">
            <v>0.23240983909269053</v>
          </cell>
          <cell r="Y51">
            <v>0.23741091291155178</v>
          </cell>
          <cell r="Z51">
            <v>0</v>
          </cell>
          <cell r="AA51">
            <v>0.22054723499273712</v>
          </cell>
          <cell r="AB51">
            <v>0.21658064067813537</v>
          </cell>
          <cell r="AD51">
            <v>0.18467783792718306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21445.570189984104</v>
          </cell>
          <cell r="D53">
            <v>27151.469245909226</v>
          </cell>
          <cell r="E53">
            <v>53462.252921040053</v>
          </cell>
          <cell r="F53">
            <v>22760.813075720842</v>
          </cell>
          <cell r="G53">
            <v>31806.391217542518</v>
          </cell>
          <cell r="H53">
            <v>33166.639370070785</v>
          </cell>
          <cell r="I53">
            <v>35199.403947003404</v>
          </cell>
          <cell r="J53">
            <v>31459.001809461301</v>
          </cell>
          <cell r="K53">
            <v>32266.694195332017</v>
          </cell>
          <cell r="L53">
            <v>30024.118588161313</v>
          </cell>
          <cell r="M53">
            <v>41162.681877426694</v>
          </cell>
          <cell r="N53">
            <v>37929.349756475247</v>
          </cell>
          <cell r="O53">
            <v>36161.33146426289</v>
          </cell>
          <cell r="P53">
            <v>36556.60903878777</v>
          </cell>
          <cell r="Q53">
            <v>48291.131750584369</v>
          </cell>
          <cell r="R53">
            <v>38624.128572637681</v>
          </cell>
          <cell r="S53">
            <v>37217.914186767186</v>
          </cell>
          <cell r="T53">
            <v>38381.128960959963</v>
          </cell>
          <cell r="U53">
            <v>25895.098374290741</v>
          </cell>
          <cell r="V53">
            <v>34437.230945028845</v>
          </cell>
          <cell r="W53">
            <v>26728.916237453403</v>
          </cell>
          <cell r="X53">
            <v>34124.575672922983</v>
          </cell>
          <cell r="Y53">
            <v>30625.657434649631</v>
          </cell>
          <cell r="AA53">
            <v>387043.7226383455</v>
          </cell>
          <cell r="AB53">
            <v>424973.07239482075</v>
          </cell>
          <cell r="AD53">
            <v>359905.03643765225</v>
          </cell>
        </row>
        <row r="54">
          <cell r="A54" t="str">
            <v>Admin Telephone</v>
          </cell>
          <cell r="B54" t="str">
            <v>Telephone</v>
          </cell>
          <cell r="C54">
            <v>2112.5</v>
          </cell>
          <cell r="D54">
            <v>3123</v>
          </cell>
          <cell r="E54">
            <v>2272.5</v>
          </cell>
          <cell r="F54">
            <v>2213.5</v>
          </cell>
          <cell r="G54">
            <v>2411.5</v>
          </cell>
          <cell r="H54">
            <v>2517</v>
          </cell>
          <cell r="I54">
            <v>2855</v>
          </cell>
          <cell r="J54">
            <v>1315</v>
          </cell>
          <cell r="K54">
            <v>2967.5</v>
          </cell>
          <cell r="L54">
            <v>1564.5</v>
          </cell>
          <cell r="M54">
            <v>1629.5</v>
          </cell>
          <cell r="N54">
            <v>1364.5</v>
          </cell>
          <cell r="O54">
            <v>1363.5</v>
          </cell>
          <cell r="P54">
            <v>1371</v>
          </cell>
          <cell r="Q54">
            <v>1301.5</v>
          </cell>
          <cell r="R54">
            <v>1446</v>
          </cell>
          <cell r="S54">
            <v>2235</v>
          </cell>
          <cell r="T54">
            <v>1304.7350000000001</v>
          </cell>
          <cell r="U54">
            <v>2010.9349999999999</v>
          </cell>
          <cell r="V54">
            <v>1645.835</v>
          </cell>
          <cell r="W54">
            <v>2901.3999999999996</v>
          </cell>
          <cell r="X54">
            <v>1590.6949999999999</v>
          </cell>
          <cell r="Y54">
            <v>1322.385</v>
          </cell>
          <cell r="AA54">
            <v>18492.985000000001</v>
          </cell>
          <cell r="AB54">
            <v>19857.484999999997</v>
          </cell>
          <cell r="AD54">
            <v>24981.5</v>
          </cell>
        </row>
        <row r="55">
          <cell r="A55" t="str">
            <v>Admin Other</v>
          </cell>
          <cell r="B55" t="str">
            <v>Other Admin Expenses</v>
          </cell>
          <cell r="C55">
            <v>8140</v>
          </cell>
          <cell r="D55">
            <v>4971</v>
          </cell>
          <cell r="E55">
            <v>8446</v>
          </cell>
          <cell r="F55">
            <v>22928</v>
          </cell>
          <cell r="G55">
            <v>38781</v>
          </cell>
          <cell r="H55">
            <v>29233</v>
          </cell>
          <cell r="I55">
            <v>5995</v>
          </cell>
          <cell r="J55">
            <v>6668</v>
          </cell>
          <cell r="K55">
            <v>11382</v>
          </cell>
          <cell r="L55">
            <v>6043</v>
          </cell>
          <cell r="M55">
            <v>11695</v>
          </cell>
          <cell r="N55">
            <v>10841</v>
          </cell>
          <cell r="O55">
            <v>6494</v>
          </cell>
          <cell r="P55">
            <v>5443</v>
          </cell>
          <cell r="Q55">
            <v>12898</v>
          </cell>
          <cell r="R55">
            <v>10643</v>
          </cell>
          <cell r="S55">
            <v>7874</v>
          </cell>
          <cell r="T55">
            <v>11446.749999999998</v>
          </cell>
          <cell r="U55">
            <v>6296.2000000000007</v>
          </cell>
          <cell r="V55">
            <v>8794.5299999999988</v>
          </cell>
          <cell r="W55">
            <v>6277.6400000000012</v>
          </cell>
          <cell r="X55">
            <v>7133.079999999999</v>
          </cell>
          <cell r="Y55">
            <v>6381.51</v>
          </cell>
          <cell r="AA55">
            <v>89681.709999999992</v>
          </cell>
          <cell r="AB55">
            <v>100522.70999999999</v>
          </cell>
          <cell r="AD55">
            <v>154282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-11507</v>
          </cell>
          <cell r="D56">
            <v>-3633</v>
          </cell>
          <cell r="E56">
            <v>-19015</v>
          </cell>
          <cell r="F56">
            <v>-14852</v>
          </cell>
          <cell r="G56">
            <v>-20746</v>
          </cell>
          <cell r="H56">
            <v>-10605</v>
          </cell>
          <cell r="I56">
            <v>-3826</v>
          </cell>
          <cell r="J56">
            <v>-1094</v>
          </cell>
          <cell r="K56">
            <v>28172</v>
          </cell>
          <cell r="L56">
            <v>-21884</v>
          </cell>
          <cell r="M56">
            <v>410</v>
          </cell>
          <cell r="N56">
            <v>-2988</v>
          </cell>
          <cell r="O56">
            <v>-1723</v>
          </cell>
          <cell r="P56">
            <v>-5979</v>
          </cell>
          <cell r="Q56">
            <v>-21267</v>
          </cell>
          <cell r="R56">
            <v>-7003</v>
          </cell>
          <cell r="S56">
            <v>-4322</v>
          </cell>
          <cell r="T56">
            <v>-1894.36</v>
          </cell>
          <cell r="U56">
            <v>-2550.61</v>
          </cell>
          <cell r="V56">
            <v>-2390.4700000000003</v>
          </cell>
          <cell r="W56">
            <v>-1773.19</v>
          </cell>
          <cell r="X56">
            <v>-3769.6000000000004</v>
          </cell>
          <cell r="Y56">
            <v>1052.6099999999999</v>
          </cell>
          <cell r="AA56">
            <v>-51619.62</v>
          </cell>
          <cell r="AB56">
            <v>-54607.62</v>
          </cell>
          <cell r="AD56">
            <v>-78580</v>
          </cell>
        </row>
        <row r="57">
          <cell r="B57" t="str">
            <v>Total Administrative expenses</v>
          </cell>
          <cell r="C57">
            <v>20191.070189984104</v>
          </cell>
          <cell r="D57">
            <v>31612.469245909226</v>
          </cell>
          <cell r="E57">
            <v>45165.752921040053</v>
          </cell>
          <cell r="F57">
            <v>33050.313075720842</v>
          </cell>
          <cell r="G57">
            <v>52252.891217542521</v>
          </cell>
          <cell r="H57">
            <v>-739157.36062992923</v>
          </cell>
          <cell r="I57">
            <v>40223.403947003404</v>
          </cell>
          <cell r="J57">
            <v>38348.001809461304</v>
          </cell>
          <cell r="K57">
            <v>74788.19419533202</v>
          </cell>
          <cell r="L57">
            <v>15747.618588161313</v>
          </cell>
          <cell r="M57">
            <v>54897.181877426694</v>
          </cell>
          <cell r="N57">
            <v>47146.849756475247</v>
          </cell>
          <cell r="O57">
            <v>42295.83146426289</v>
          </cell>
          <cell r="P57">
            <v>37392</v>
          </cell>
          <cell r="Q57">
            <v>41223.631750584369</v>
          </cell>
          <cell r="R57">
            <v>43710.128572637681</v>
          </cell>
          <cell r="S57">
            <v>43004.914186767186</v>
          </cell>
          <cell r="T57">
            <v>49238.253960959963</v>
          </cell>
          <cell r="U57">
            <v>31651.623374290743</v>
          </cell>
          <cell r="V57">
            <v>42487.125945028842</v>
          </cell>
          <cell r="W57">
            <v>34134.766237453397</v>
          </cell>
          <cell r="X57">
            <v>39078.750672922986</v>
          </cell>
          <cell r="Y57">
            <v>39382.162434649632</v>
          </cell>
          <cell r="Z57">
            <v>0</v>
          </cell>
          <cell r="AA57">
            <v>443598.79763834551</v>
          </cell>
          <cell r="AB57">
            <v>490745.6473948207</v>
          </cell>
          <cell r="AD57">
            <v>460588.53643765231</v>
          </cell>
        </row>
        <row r="58">
          <cell r="C58">
            <v>2.6999292880646591E-2</v>
          </cell>
          <cell r="D58">
            <v>3.7369370203191726E-2</v>
          </cell>
          <cell r="E58">
            <v>6.5444239540963442E-2</v>
          </cell>
          <cell r="F58">
            <v>2.9759613998250316E-2</v>
          </cell>
          <cell r="G58">
            <v>5.1387222074475901E-2</v>
          </cell>
          <cell r="H58">
            <v>-0.96514386673917318</v>
          </cell>
          <cell r="I58">
            <v>7.1029315119564257E-2</v>
          </cell>
          <cell r="J58">
            <v>4.8450332106696484E-2</v>
          </cell>
          <cell r="K58">
            <v>8.9149671352132448E-2</v>
          </cell>
          <cell r="L58">
            <v>1.8498014349771427E-2</v>
          </cell>
          <cell r="M58">
            <v>5.2812970797859946E-2</v>
          </cell>
          <cell r="N58">
            <v>4.7572288734629035E-2</v>
          </cell>
          <cell r="O58">
            <v>5.4071529063770919E-2</v>
          </cell>
          <cell r="P58">
            <v>4.158094784811478E-2</v>
          </cell>
          <cell r="Q58">
            <v>4.0139308471534338E-2</v>
          </cell>
          <cell r="R58">
            <v>4.7751114377989415E-2</v>
          </cell>
          <cell r="S58">
            <v>4.7144275899275362E-2</v>
          </cell>
          <cell r="T58">
            <v>4.846863409143954E-2</v>
          </cell>
          <cell r="U58">
            <v>7.5532250436085677E-2</v>
          </cell>
          <cell r="V58">
            <v>8.3894194672081521E-2</v>
          </cell>
          <cell r="W58">
            <v>4.269514012463764E-2</v>
          </cell>
          <cell r="X58">
            <v>5.0162167319464872E-2</v>
          </cell>
          <cell r="Y58">
            <v>4.6932857051749037E-2</v>
          </cell>
          <cell r="Z58">
            <v>0</v>
          </cell>
          <cell r="AA58">
            <v>4.9870055342178678E-2</v>
          </cell>
          <cell r="AB58">
            <v>4.9639711113115E-2</v>
          </cell>
          <cell r="AD58">
            <v>4.9714532227891683E-2</v>
          </cell>
        </row>
        <row r="60">
          <cell r="B60" t="str">
            <v>EBITDA</v>
          </cell>
          <cell r="C60">
            <v>240886</v>
          </cell>
          <cell r="D60">
            <v>275361.99999999994</v>
          </cell>
          <cell r="E60">
            <v>-84957.000000000029</v>
          </cell>
          <cell r="F60">
            <v>588842</v>
          </cell>
          <cell r="G60">
            <v>279288</v>
          </cell>
          <cell r="H60">
            <v>725433</v>
          </cell>
          <cell r="I60">
            <v>50849.999999999985</v>
          </cell>
          <cell r="J60">
            <v>192101.99999999997</v>
          </cell>
          <cell r="K60">
            <v>204468</v>
          </cell>
          <cell r="L60">
            <v>238711.99999999994</v>
          </cell>
          <cell r="M60">
            <v>536308.99999999988</v>
          </cell>
          <cell r="N60">
            <v>241305.99999999994</v>
          </cell>
          <cell r="O60">
            <v>114082.00000000003</v>
          </cell>
          <cell r="P60">
            <v>204180.60903878781</v>
          </cell>
          <cell r="Q60">
            <v>344837</v>
          </cell>
          <cell r="R60">
            <v>205863</v>
          </cell>
          <cell r="S60">
            <v>217241.99999999994</v>
          </cell>
          <cell r="T60">
            <v>240007.18</v>
          </cell>
          <cell r="U60">
            <v>-39772.26</v>
          </cell>
          <cell r="V60">
            <v>-73244.856000000029</v>
          </cell>
          <cell r="W60">
            <v>141313.38</v>
          </cell>
          <cell r="X60">
            <v>98418.319999999949</v>
          </cell>
          <cell r="Y60">
            <v>123544.53999999992</v>
          </cell>
          <cell r="Z60">
            <v>0</v>
          </cell>
          <cell r="AA60">
            <v>1576471.6939999997</v>
          </cell>
          <cell r="AB60">
            <v>1817777.6939999997</v>
          </cell>
          <cell r="AD60">
            <v>2453826</v>
          </cell>
        </row>
        <row r="61">
          <cell r="C61">
            <v>0.32211029943690939</v>
          </cell>
          <cell r="D61">
            <v>0.32550777472793763</v>
          </cell>
          <cell r="E61">
            <v>-0.12310093154877051</v>
          </cell>
          <cell r="F61">
            <v>0.53021315065335461</v>
          </cell>
          <cell r="G61">
            <v>0.27466105978683103</v>
          </cell>
          <cell r="H61">
            <v>0.94722348443302362</v>
          </cell>
          <cell r="I61">
            <v>8.9794505671092498E-2</v>
          </cell>
          <cell r="J61">
            <v>0.2427090137474715</v>
          </cell>
          <cell r="K61">
            <v>0.24373171726033668</v>
          </cell>
          <cell r="L61">
            <v>0.28040417519270205</v>
          </cell>
          <cell r="M61">
            <v>0.51594764224638845</v>
          </cell>
          <cell r="N61">
            <v>0.24348347269632317</v>
          </cell>
          <cell r="O61">
            <v>0.14584388023829617</v>
          </cell>
          <cell r="P61">
            <v>0.22705453722823463</v>
          </cell>
          <cell r="Q61">
            <v>0.33576660103951844</v>
          </cell>
          <cell r="R61">
            <v>0.22489496096677425</v>
          </cell>
          <cell r="S61">
            <v>0.23815224326297574</v>
          </cell>
          <cell r="T61">
            <v>0.23625574123651297</v>
          </cell>
          <cell r="U61">
            <v>-9.4911034015689871E-2</v>
          </cell>
          <cell r="V61">
            <v>-0.14462776832546728</v>
          </cell>
          <cell r="W61">
            <v>0.17675218627881495</v>
          </cell>
          <cell r="X61">
            <v>0.12633147554948096</v>
          </cell>
          <cell r="Y61">
            <v>0.14723158599951758</v>
          </cell>
          <cell r="Z61">
            <v>0</v>
          </cell>
          <cell r="AA61">
            <v>0.1772293591500082</v>
          </cell>
          <cell r="AB61">
            <v>0.18387113584611828</v>
          </cell>
          <cell r="AD61">
            <v>0.26485854967680433</v>
          </cell>
        </row>
        <row r="63">
          <cell r="A63" t="str">
            <v>Depreciation</v>
          </cell>
          <cell r="B63" t="str">
            <v>Depreciation</v>
          </cell>
          <cell r="H63">
            <v>85957</v>
          </cell>
          <cell r="I63">
            <v>11468</v>
          </cell>
          <cell r="J63">
            <v>11468</v>
          </cell>
          <cell r="K63">
            <v>11507</v>
          </cell>
          <cell r="L63">
            <v>11507</v>
          </cell>
          <cell r="M63">
            <v>438</v>
          </cell>
          <cell r="N63">
            <v>627</v>
          </cell>
          <cell r="O63">
            <v>11199</v>
          </cell>
          <cell r="P63">
            <v>11289</v>
          </cell>
          <cell r="Q63">
            <v>12558</v>
          </cell>
          <cell r="R63">
            <v>12595</v>
          </cell>
          <cell r="S63">
            <v>13907</v>
          </cell>
          <cell r="T63">
            <v>14541.27</v>
          </cell>
          <cell r="U63">
            <v>14590.14</v>
          </cell>
          <cell r="V63">
            <v>14693</v>
          </cell>
          <cell r="W63">
            <v>14944.850000000002</v>
          </cell>
          <cell r="X63">
            <v>14953.300000000003</v>
          </cell>
          <cell r="Y63">
            <v>14953.300000000003</v>
          </cell>
          <cell r="AA63">
            <v>150223.85999999999</v>
          </cell>
          <cell r="AB63">
            <v>150850.85999999999</v>
          </cell>
          <cell r="AD63">
            <v>132345</v>
          </cell>
        </row>
        <row r="65">
          <cell r="B65" t="str">
            <v>EBIT</v>
          </cell>
          <cell r="C65">
            <v>240886</v>
          </cell>
          <cell r="D65">
            <v>275361.99999999994</v>
          </cell>
          <cell r="E65">
            <v>-84957.000000000029</v>
          </cell>
          <cell r="F65">
            <v>588842</v>
          </cell>
          <cell r="G65">
            <v>279288</v>
          </cell>
          <cell r="H65">
            <v>639476</v>
          </cell>
          <cell r="I65">
            <v>39381.999999999985</v>
          </cell>
          <cell r="J65">
            <v>180633.99999999997</v>
          </cell>
          <cell r="K65">
            <v>192961</v>
          </cell>
          <cell r="L65">
            <v>227204.99999999994</v>
          </cell>
          <cell r="M65">
            <v>535870.99999999988</v>
          </cell>
          <cell r="N65">
            <v>240678.99999999994</v>
          </cell>
          <cell r="O65">
            <v>102883.00000000003</v>
          </cell>
          <cell r="P65">
            <v>192891.60903878781</v>
          </cell>
          <cell r="Q65">
            <v>332279</v>
          </cell>
          <cell r="R65">
            <v>193268</v>
          </cell>
          <cell r="S65">
            <v>203334.99999999994</v>
          </cell>
          <cell r="T65">
            <v>225465.91</v>
          </cell>
          <cell r="U65">
            <v>-54362.400000000001</v>
          </cell>
          <cell r="V65">
            <v>-87937.856000000029</v>
          </cell>
          <cell r="W65">
            <v>126368.53</v>
          </cell>
          <cell r="X65">
            <v>83465.019999999946</v>
          </cell>
          <cell r="Y65">
            <v>108591.23999999992</v>
          </cell>
          <cell r="Z65">
            <v>0</v>
          </cell>
          <cell r="AA65">
            <v>1426247.8339999998</v>
          </cell>
          <cell r="AB65">
            <v>1666926.8339999998</v>
          </cell>
          <cell r="AD65">
            <v>2321481</v>
          </cell>
        </row>
        <row r="66">
          <cell r="C66">
            <v>0.32211029943690939</v>
          </cell>
          <cell r="D66">
            <v>0.32550777472793763</v>
          </cell>
          <cell r="E66">
            <v>-0.12310093154877051</v>
          </cell>
          <cell r="F66">
            <v>0.53021315065335461</v>
          </cell>
          <cell r="G66">
            <v>0.27466105978683103</v>
          </cell>
          <cell r="H66">
            <v>0.83498639423805121</v>
          </cell>
          <cell r="I66">
            <v>6.9543504864089764E-2</v>
          </cell>
          <cell r="J66">
            <v>0.22821990395342456</v>
          </cell>
          <cell r="K66">
            <v>0.23001504340176374</v>
          </cell>
          <cell r="L66">
            <v>0.26688742344187921</v>
          </cell>
          <cell r="M66">
            <v>0.51552627123209638</v>
          </cell>
          <cell r="N66">
            <v>0.24285081483708801</v>
          </cell>
          <cell r="O66">
            <v>0.13152693615606867</v>
          </cell>
          <cell r="P66">
            <v>0.21450085408057287</v>
          </cell>
          <cell r="Q66">
            <v>0.32353891962524367</v>
          </cell>
          <cell r="R66">
            <v>0.21113555770646752</v>
          </cell>
          <cell r="S66">
            <v>0.22290664965281654</v>
          </cell>
          <cell r="T66">
            <v>0.22194175895327348</v>
          </cell>
          <cell r="U66">
            <v>-0.12972839852637338</v>
          </cell>
          <cell r="V66">
            <v>-0.17364026034273725</v>
          </cell>
          <cell r="W66">
            <v>0.15805944174812048</v>
          </cell>
          <cell r="X66">
            <v>0.1071371583396967</v>
          </cell>
          <cell r="Y66">
            <v>0.12941130778304125</v>
          </cell>
          <cell r="Z66">
            <v>0</v>
          </cell>
          <cell r="AA66">
            <v>0.16034096303216422</v>
          </cell>
          <cell r="AB66">
            <v>0.16861232886266997</v>
          </cell>
          <cell r="AD66">
            <v>0.25057363104077363</v>
          </cell>
        </row>
        <row r="68">
          <cell r="A68" t="str">
            <v>Interest</v>
          </cell>
          <cell r="B68" t="str">
            <v>Interest expense</v>
          </cell>
          <cell r="J68">
            <v>6500</v>
          </cell>
          <cell r="K68">
            <v>-6500</v>
          </cell>
          <cell r="L68">
            <v>931</v>
          </cell>
          <cell r="X68">
            <v>706.48</v>
          </cell>
          <cell r="AA68">
            <v>706.48</v>
          </cell>
          <cell r="AB68">
            <v>706.48</v>
          </cell>
          <cell r="AD68">
            <v>931</v>
          </cell>
        </row>
        <row r="70">
          <cell r="B70" t="str">
            <v>Profit Before Tax</v>
          </cell>
          <cell r="C70">
            <v>240886</v>
          </cell>
          <cell r="D70">
            <v>275361.99999999994</v>
          </cell>
          <cell r="E70">
            <v>-84957.000000000029</v>
          </cell>
          <cell r="F70">
            <v>588842</v>
          </cell>
          <cell r="G70">
            <v>279288</v>
          </cell>
          <cell r="H70">
            <v>639476</v>
          </cell>
          <cell r="I70">
            <v>39381.999999999985</v>
          </cell>
          <cell r="J70">
            <v>174133.99999999997</v>
          </cell>
          <cell r="K70">
            <v>199461</v>
          </cell>
          <cell r="L70">
            <v>226273.99999999994</v>
          </cell>
          <cell r="M70">
            <v>535870.99999999988</v>
          </cell>
          <cell r="N70">
            <v>240678.99999999994</v>
          </cell>
          <cell r="O70">
            <v>102883.00000000003</v>
          </cell>
          <cell r="P70">
            <v>192891.60903878781</v>
          </cell>
          <cell r="Q70">
            <v>332279</v>
          </cell>
          <cell r="R70">
            <v>193268</v>
          </cell>
          <cell r="S70">
            <v>203334.99999999994</v>
          </cell>
          <cell r="T70">
            <v>225465.91</v>
          </cell>
          <cell r="U70">
            <v>-54362.400000000001</v>
          </cell>
          <cell r="V70">
            <v>-87937.856000000029</v>
          </cell>
          <cell r="W70">
            <v>126368.53</v>
          </cell>
          <cell r="X70">
            <v>82758.53999999995</v>
          </cell>
          <cell r="Y70">
            <v>108591.23999999992</v>
          </cell>
          <cell r="Z70">
            <v>0</v>
          </cell>
          <cell r="AA70">
            <v>1425541.3539999998</v>
          </cell>
          <cell r="AB70">
            <v>1666220.3539999998</v>
          </cell>
          <cell r="AD70">
            <v>2320550</v>
          </cell>
        </row>
        <row r="71">
          <cell r="C71">
            <v>0.32211029943690939</v>
          </cell>
          <cell r="D71">
            <v>0.32550777472793763</v>
          </cell>
          <cell r="E71">
            <v>-0.12310093154877051</v>
          </cell>
          <cell r="F71">
            <v>0.53021315065335461</v>
          </cell>
          <cell r="G71">
            <v>0.27466105978683103</v>
          </cell>
          <cell r="H71">
            <v>0.83498639423805121</v>
          </cell>
          <cell r="I71">
            <v>6.9543504864089764E-2</v>
          </cell>
          <cell r="J71">
            <v>0.22000755536070526</v>
          </cell>
          <cell r="K71">
            <v>0.23776322973014855</v>
          </cell>
          <cell r="L71">
            <v>0.26579381990663836</v>
          </cell>
          <cell r="M71">
            <v>0.51552627123209638</v>
          </cell>
          <cell r="N71">
            <v>0.24285081483708801</v>
          </cell>
          <cell r="O71">
            <v>0.13152693615606867</v>
          </cell>
          <cell r="P71">
            <v>0.21450085408057287</v>
          </cell>
          <cell r="Q71">
            <v>0.32353891962524367</v>
          </cell>
          <cell r="R71">
            <v>0.21113555770646752</v>
          </cell>
          <cell r="S71">
            <v>0.22290664965281654</v>
          </cell>
          <cell r="T71">
            <v>0.22194175895327348</v>
          </cell>
          <cell r="U71">
            <v>-0.12972839852637338</v>
          </cell>
          <cell r="V71">
            <v>-0.17364026034273725</v>
          </cell>
          <cell r="W71">
            <v>0.15805944174812048</v>
          </cell>
          <cell r="X71">
            <v>0.10623030826497284</v>
          </cell>
          <cell r="Y71">
            <v>0.12941130778304125</v>
          </cell>
          <cell r="Z71">
            <v>0</v>
          </cell>
          <cell r="AA71">
            <v>0.16026153946995958</v>
          </cell>
          <cell r="AB71">
            <v>0.16854086727499545</v>
          </cell>
          <cell r="AD71">
            <v>0.25047314171930213</v>
          </cell>
        </row>
        <row r="73">
          <cell r="A73" t="str">
            <v>Income Tax</v>
          </cell>
          <cell r="B73" t="str">
            <v>Income tax</v>
          </cell>
          <cell r="C73">
            <v>72265.8</v>
          </cell>
          <cell r="D73">
            <v>82608.599999999977</v>
          </cell>
          <cell r="E73">
            <v>-25487.100000000009</v>
          </cell>
          <cell r="F73">
            <v>176652.6</v>
          </cell>
          <cell r="G73">
            <v>83786.399999999994</v>
          </cell>
          <cell r="H73">
            <v>191842.8</v>
          </cell>
          <cell r="I73">
            <v>11814.599999999995</v>
          </cell>
          <cell r="J73">
            <v>52240.19999999999</v>
          </cell>
          <cell r="K73">
            <v>59838.299999999996</v>
          </cell>
          <cell r="L73">
            <v>67882.199999999983</v>
          </cell>
          <cell r="M73">
            <v>160761.29999999996</v>
          </cell>
          <cell r="N73">
            <v>72203.699999999983</v>
          </cell>
          <cell r="O73">
            <v>30864.900000000009</v>
          </cell>
          <cell r="P73">
            <v>57867.482711636338</v>
          </cell>
          <cell r="Q73">
            <v>99683.7</v>
          </cell>
          <cell r="R73">
            <v>57980.4</v>
          </cell>
          <cell r="S73">
            <v>61000.499999999978</v>
          </cell>
          <cell r="T73">
            <v>67639.773000000001</v>
          </cell>
          <cell r="U73">
            <v>-16308.72</v>
          </cell>
          <cell r="V73">
            <v>-26381.356800000009</v>
          </cell>
          <cell r="W73">
            <v>37910.559000000001</v>
          </cell>
          <cell r="X73">
            <v>24827.561999999984</v>
          </cell>
          <cell r="Y73">
            <v>32577.371999999974</v>
          </cell>
          <cell r="AA73">
            <v>427662.17191163625</v>
          </cell>
          <cell r="AB73">
            <v>499865.87191163632</v>
          </cell>
          <cell r="AD73">
            <v>934205.69999999972</v>
          </cell>
        </row>
        <row r="75">
          <cell r="B75" t="str">
            <v>PAT</v>
          </cell>
          <cell r="C75">
            <v>168620.2</v>
          </cell>
          <cell r="D75">
            <v>192753.39999999997</v>
          </cell>
          <cell r="E75">
            <v>-59469.900000000023</v>
          </cell>
          <cell r="F75">
            <v>412189.4</v>
          </cell>
          <cell r="G75">
            <v>195501.6</v>
          </cell>
          <cell r="H75">
            <v>447633.2</v>
          </cell>
          <cell r="I75">
            <v>27567.399999999991</v>
          </cell>
          <cell r="J75">
            <v>121893.79999999999</v>
          </cell>
          <cell r="K75">
            <v>139622.70000000001</v>
          </cell>
          <cell r="L75">
            <v>158391.79999999996</v>
          </cell>
          <cell r="M75">
            <v>375109.69999999995</v>
          </cell>
          <cell r="N75">
            <v>168475.29999999996</v>
          </cell>
          <cell r="O75">
            <v>72018.10000000002</v>
          </cell>
          <cell r="P75">
            <v>135024.12632715146</v>
          </cell>
          <cell r="Q75">
            <v>232595.3</v>
          </cell>
          <cell r="R75">
            <v>135287.6</v>
          </cell>
          <cell r="S75">
            <v>142334.49999999997</v>
          </cell>
          <cell r="T75">
            <v>157826.13699999999</v>
          </cell>
          <cell r="U75">
            <v>-38053.68</v>
          </cell>
          <cell r="V75">
            <v>-61556.49920000002</v>
          </cell>
          <cell r="W75">
            <v>88457.97099999999</v>
          </cell>
          <cell r="X75">
            <v>57930.977999999966</v>
          </cell>
          <cell r="Y75">
            <v>76013.867999999944</v>
          </cell>
          <cell r="Z75">
            <v>0</v>
          </cell>
          <cell r="AA75">
            <v>997879.18208836357</v>
          </cell>
          <cell r="AB75">
            <v>1166354.4820883635</v>
          </cell>
          <cell r="AD75">
            <v>1386344.3000000003</v>
          </cell>
        </row>
        <row r="76">
          <cell r="C76">
            <v>0.22547720960583659</v>
          </cell>
          <cell r="D76">
            <v>0.22785544230955637</v>
          </cell>
          <cell r="E76">
            <v>-8.6170652084139363E-2</v>
          </cell>
          <cell r="F76">
            <v>0.37114920545734825</v>
          </cell>
          <cell r="G76">
            <v>0.19226274185078174</v>
          </cell>
          <cell r="H76">
            <v>0.58449047596663584</v>
          </cell>
          <cell r="I76">
            <v>4.8680453404862836E-2</v>
          </cell>
          <cell r="J76">
            <v>0.1540052887524937</v>
          </cell>
          <cell r="K76">
            <v>0.16643426081110399</v>
          </cell>
          <cell r="L76">
            <v>0.18605567393464686</v>
          </cell>
          <cell r="M76">
            <v>0.36086838986246755</v>
          </cell>
          <cell r="N76">
            <v>0.16999557038596161</v>
          </cell>
          <cell r="O76">
            <v>9.2068855309248063E-2</v>
          </cell>
          <cell r="P76">
            <v>0.150150597856401</v>
          </cell>
          <cell r="Q76">
            <v>0.22647724373767056</v>
          </cell>
          <cell r="R76">
            <v>0.14779489039452728</v>
          </cell>
          <cell r="S76">
            <v>0.15603465475697159</v>
          </cell>
          <cell r="T76">
            <v>0.15535923126729143</v>
          </cell>
          <cell r="U76">
            <v>-9.0809878968461363E-2</v>
          </cell>
          <cell r="V76">
            <v>-0.12154818223991608</v>
          </cell>
          <cell r="W76">
            <v>0.11064160922368432</v>
          </cell>
          <cell r="X76">
            <v>7.4361215785480994E-2</v>
          </cell>
          <cell r="Y76">
            <v>9.0587915448128872E-2</v>
          </cell>
          <cell r="Z76">
            <v>0</v>
          </cell>
          <cell r="AA76">
            <v>0.1121831039680279</v>
          </cell>
          <cell r="AB76">
            <v>0.11797863079114142</v>
          </cell>
          <cell r="AD76">
            <v>0.14963780669481233</v>
          </cell>
        </row>
      </sheetData>
      <sheetData sheetId="25" refreshError="1"/>
      <sheetData sheetId="26" refreshError="1"/>
      <sheetData sheetId="27" refreshError="1">
        <row r="8">
          <cell r="A8" t="str">
            <v>Sales - External</v>
          </cell>
          <cell r="B8" t="str">
            <v>External Sales</v>
          </cell>
          <cell r="C8">
            <v>1878427.87</v>
          </cell>
          <cell r="D8">
            <v>2590614.35</v>
          </cell>
          <cell r="E8">
            <v>2407068.1999999997</v>
          </cell>
          <cell r="F8">
            <v>2909682.33</v>
          </cell>
          <cell r="G8">
            <v>2959644.5700000003</v>
          </cell>
          <cell r="H8">
            <v>2455254.8600000003</v>
          </cell>
          <cell r="I8">
            <v>1186067.4500000011</v>
          </cell>
          <cell r="J8">
            <v>2221235.1799999997</v>
          </cell>
          <cell r="K8">
            <v>2403285.0400000028</v>
          </cell>
          <cell r="L8">
            <v>2466491.350000002</v>
          </cell>
          <cell r="M8">
            <v>2846385.5099999984</v>
          </cell>
          <cell r="N8">
            <v>2868930.5900000036</v>
          </cell>
          <cell r="O8">
            <v>2004154.8</v>
          </cell>
          <cell r="P8">
            <v>2335504.0600000005</v>
          </cell>
          <cell r="Q8">
            <v>1961669.7699999998</v>
          </cell>
          <cell r="R8">
            <v>2699053.9699999997</v>
          </cell>
          <cell r="S8">
            <v>2390112.5100000002</v>
          </cell>
          <cell r="T8">
            <v>2161291.1199999992</v>
          </cell>
          <cell r="U8">
            <v>844584.62999999977</v>
          </cell>
          <cell r="V8">
            <v>1731780.920000002</v>
          </cell>
          <cell r="W8">
            <v>1545340.0999999971</v>
          </cell>
          <cell r="X8">
            <v>822368.99000000418</v>
          </cell>
          <cell r="Y8">
            <v>1458929.6499999997</v>
          </cell>
          <cell r="AA8">
            <v>19954790.52</v>
          </cell>
          <cell r="AB8">
            <v>22823721.110000007</v>
          </cell>
          <cell r="AD8">
            <v>26324156.710000005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Q10">
            <v>20315.899999999998</v>
          </cell>
          <cell r="R10">
            <v>67298.44</v>
          </cell>
          <cell r="S10">
            <v>113135</v>
          </cell>
          <cell r="T10">
            <v>114331.15</v>
          </cell>
          <cell r="U10">
            <v>10870</v>
          </cell>
          <cell r="V10">
            <v>59371</v>
          </cell>
          <cell r="W10">
            <v>93102</v>
          </cell>
          <cell r="X10">
            <v>136203.91999999998</v>
          </cell>
          <cell r="Y10">
            <v>114097</v>
          </cell>
          <cell r="AA10">
            <v>728724.40999999992</v>
          </cell>
          <cell r="AB10">
            <v>728724.40999999992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Q12">
            <v>0</v>
          </cell>
          <cell r="R12">
            <v>50028.03</v>
          </cell>
          <cell r="S12">
            <v>70830.440000000017</v>
          </cell>
          <cell r="T12">
            <v>38063.820000000007</v>
          </cell>
          <cell r="U12">
            <v>98561.540000000008</v>
          </cell>
          <cell r="V12">
            <v>24251</v>
          </cell>
          <cell r="W12">
            <v>40102</v>
          </cell>
          <cell r="X12">
            <v>20229.330000000002</v>
          </cell>
          <cell r="Y12">
            <v>42254.79</v>
          </cell>
          <cell r="AA12">
            <v>384320.95000000007</v>
          </cell>
          <cell r="AB12">
            <v>384320.95000000007</v>
          </cell>
          <cell r="AD12">
            <v>0</v>
          </cell>
        </row>
        <row r="13">
          <cell r="A13" t="str">
            <v>Interco Sales - PWD</v>
          </cell>
          <cell r="B13" t="str">
            <v>PWD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20315.899999999998</v>
          </cell>
          <cell r="R15">
            <v>117326.47</v>
          </cell>
          <cell r="S15">
            <v>183965.44</v>
          </cell>
          <cell r="T15">
            <v>152394.97</v>
          </cell>
          <cell r="U15">
            <v>109431.54000000001</v>
          </cell>
          <cell r="V15">
            <v>83622</v>
          </cell>
          <cell r="W15">
            <v>133204</v>
          </cell>
          <cell r="X15">
            <v>156433.25</v>
          </cell>
          <cell r="Y15">
            <v>156351.79</v>
          </cell>
          <cell r="Z15">
            <v>0</v>
          </cell>
          <cell r="AA15">
            <v>1113045.3599999999</v>
          </cell>
          <cell r="AB15">
            <v>1113045.3599999999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1878427.87</v>
          </cell>
          <cell r="D16">
            <v>2590614.35</v>
          </cell>
          <cell r="E16">
            <v>2407068.1999999997</v>
          </cell>
          <cell r="F16">
            <v>2909682.33</v>
          </cell>
          <cell r="G16">
            <v>2959644.5700000003</v>
          </cell>
          <cell r="H16">
            <v>2455254.8600000003</v>
          </cell>
          <cell r="I16">
            <v>1186067.4500000011</v>
          </cell>
          <cell r="J16">
            <v>2221235.1799999997</v>
          </cell>
          <cell r="K16">
            <v>2403285.0400000028</v>
          </cell>
          <cell r="L16">
            <v>2466491.350000002</v>
          </cell>
          <cell r="M16">
            <v>2846385.5099999984</v>
          </cell>
          <cell r="N16">
            <v>2868930.5900000036</v>
          </cell>
          <cell r="O16">
            <v>2004154.8</v>
          </cell>
          <cell r="P16">
            <v>2335504.0600000005</v>
          </cell>
          <cell r="Q16">
            <v>1981985.6699999997</v>
          </cell>
          <cell r="R16">
            <v>2816380.44</v>
          </cell>
          <cell r="S16">
            <v>2574077.9500000002</v>
          </cell>
          <cell r="T16">
            <v>2313686.0899999994</v>
          </cell>
          <cell r="U16">
            <v>954016.16999999981</v>
          </cell>
          <cell r="V16">
            <v>1815402.920000002</v>
          </cell>
          <cell r="W16">
            <v>1678544.0999999971</v>
          </cell>
          <cell r="X16">
            <v>978802.24000000418</v>
          </cell>
          <cell r="Y16">
            <v>1615281.4399999997</v>
          </cell>
          <cell r="Z16">
            <v>0</v>
          </cell>
          <cell r="AA16">
            <v>21067835.879999999</v>
          </cell>
          <cell r="AB16">
            <v>23936766.470000006</v>
          </cell>
          <cell r="AD16">
            <v>26324156.710000005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644253.96</v>
          </cell>
          <cell r="D18">
            <v>1079452.22</v>
          </cell>
          <cell r="E18">
            <v>914987.42999999993</v>
          </cell>
          <cell r="F18">
            <v>1122814.3999999999</v>
          </cell>
          <cell r="G18">
            <v>1187342.0200000007</v>
          </cell>
          <cell r="H18">
            <v>1357893.4499999988</v>
          </cell>
          <cell r="I18">
            <v>324458.51000000339</v>
          </cell>
          <cell r="J18">
            <v>927012.31999999867</v>
          </cell>
          <cell r="K18">
            <v>927836.17000000062</v>
          </cell>
          <cell r="L18">
            <v>1018120.2599999998</v>
          </cell>
          <cell r="M18">
            <v>1226265.9000000013</v>
          </cell>
          <cell r="N18">
            <v>1131737.2399999984</v>
          </cell>
          <cell r="O18">
            <v>633457.68000000005</v>
          </cell>
          <cell r="P18">
            <v>976757.90999999992</v>
          </cell>
          <cell r="Q18">
            <v>685906.67999999993</v>
          </cell>
          <cell r="R18">
            <v>1345971.0600000003</v>
          </cell>
          <cell r="S18">
            <v>912417.49999999942</v>
          </cell>
          <cell r="T18">
            <v>1009214.7200000004</v>
          </cell>
          <cell r="U18">
            <v>347209.35999999987</v>
          </cell>
          <cell r="V18">
            <v>662777.26999999955</v>
          </cell>
          <cell r="W18">
            <v>770441.62000000069</v>
          </cell>
          <cell r="X18">
            <v>398299.17999999982</v>
          </cell>
          <cell r="Y18">
            <v>621315.33000000031</v>
          </cell>
          <cell r="AA18">
            <v>8363768.3100000005</v>
          </cell>
          <cell r="AB18">
            <v>9495505.5499999989</v>
          </cell>
          <cell r="AD18">
            <v>10730436.640000001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1234173.9100000001</v>
          </cell>
          <cell r="D20">
            <v>1511162.1300000001</v>
          </cell>
          <cell r="E20">
            <v>1492080.7699999998</v>
          </cell>
          <cell r="F20">
            <v>1786867.9300000002</v>
          </cell>
          <cell r="G20">
            <v>1772302.5499999996</v>
          </cell>
          <cell r="H20">
            <v>1097361.4100000015</v>
          </cell>
          <cell r="I20">
            <v>861608.93999999773</v>
          </cell>
          <cell r="J20">
            <v>1294222.860000001</v>
          </cell>
          <cell r="K20">
            <v>1475448.8700000022</v>
          </cell>
          <cell r="L20">
            <v>1448371.0900000022</v>
          </cell>
          <cell r="M20">
            <v>1620119.6099999971</v>
          </cell>
          <cell r="N20">
            <v>1737193.3500000052</v>
          </cell>
          <cell r="O20">
            <v>1370697.12</v>
          </cell>
          <cell r="P20">
            <v>1358746.1500000006</v>
          </cell>
          <cell r="Q20">
            <v>1296078.9899999998</v>
          </cell>
          <cell r="R20">
            <v>1470409.3799999997</v>
          </cell>
          <cell r="S20">
            <v>1661660.4500000007</v>
          </cell>
          <cell r="T20">
            <v>1304471.3699999989</v>
          </cell>
          <cell r="U20">
            <v>606806.80999999994</v>
          </cell>
          <cell r="V20">
            <v>1152625.6500000025</v>
          </cell>
          <cell r="W20">
            <v>908102.47999999637</v>
          </cell>
          <cell r="X20">
            <v>580503.06000000436</v>
          </cell>
          <cell r="Y20">
            <v>993966.1099999994</v>
          </cell>
          <cell r="Z20">
            <v>0</v>
          </cell>
          <cell r="AA20">
            <v>12704067.569999998</v>
          </cell>
          <cell r="AB20">
            <v>14441260.920000007</v>
          </cell>
          <cell r="AD20">
            <v>15593720.070000004</v>
          </cell>
        </row>
        <row r="21">
          <cell r="C21">
            <v>0.65702491413737385</v>
          </cell>
          <cell r="D21">
            <v>0.58332191744402251</v>
          </cell>
          <cell r="E21">
            <v>0.6198747380734787</v>
          </cell>
          <cell r="F21">
            <v>0.61411100159514664</v>
          </cell>
          <cell r="G21">
            <v>0.59882276674864354</v>
          </cell>
          <cell r="H21">
            <v>0.44694399260857237</v>
          </cell>
          <cell r="I21">
            <v>0.72644177192451986</v>
          </cell>
          <cell r="J21">
            <v>0.58265908610361605</v>
          </cell>
          <cell r="K21">
            <v>0.61393003553169889</v>
          </cell>
          <cell r="L21">
            <v>0.58721920512715398</v>
          </cell>
          <cell r="M21">
            <v>0.5691848852898348</v>
          </cell>
          <cell r="N21">
            <v>0.60551947685844953</v>
          </cell>
          <cell r="O21">
            <v>0.68392776845381409</v>
          </cell>
          <cell r="P21">
            <v>0.58177854334365842</v>
          </cell>
          <cell r="Q21">
            <v>0.65392954632209821</v>
          </cell>
          <cell r="R21">
            <v>0.52209188755763392</v>
          </cell>
          <cell r="S21">
            <v>0.6455361812178223</v>
          </cell>
          <cell r="T21">
            <v>0.56380654905523475</v>
          </cell>
          <cell r="U21">
            <v>0.63605505764121384</v>
          </cell>
          <cell r="V21">
            <v>0.63491450702304764</v>
          </cell>
          <cell r="W21">
            <v>0.54100603016626014</v>
          </cell>
          <cell r="X21">
            <v>0.59307491981220017</v>
          </cell>
          <cell r="Y21">
            <v>0.61535165661285596</v>
          </cell>
          <cell r="Z21">
            <v>0</v>
          </cell>
          <cell r="AA21">
            <v>0.60300771481043069</v>
          </cell>
          <cell r="AB21">
            <v>0.60330876094309838</v>
          </cell>
          <cell r="AD21">
            <v>0.5923730147099554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346953.15</v>
          </cell>
          <cell r="D23">
            <v>366026.77999999985</v>
          </cell>
          <cell r="E23">
            <v>385834.74000000011</v>
          </cell>
          <cell r="F23">
            <v>416930.57</v>
          </cell>
          <cell r="G23">
            <v>399656.31000000006</v>
          </cell>
          <cell r="H23">
            <v>287066.50999999983</v>
          </cell>
          <cell r="I23">
            <v>288088.19999999995</v>
          </cell>
          <cell r="J23">
            <v>409179.70000000013</v>
          </cell>
          <cell r="K23">
            <v>344776.06000000011</v>
          </cell>
          <cell r="L23">
            <v>486252.2599999996</v>
          </cell>
          <cell r="M23">
            <v>472547.94999999984</v>
          </cell>
          <cell r="N23">
            <v>470077.86000000045</v>
          </cell>
          <cell r="O23">
            <v>488729.00000000006</v>
          </cell>
          <cell r="P23">
            <v>403843.72999999986</v>
          </cell>
          <cell r="Q23">
            <v>415379.9</v>
          </cell>
          <cell r="R23">
            <v>417869.84000000014</v>
          </cell>
          <cell r="S23">
            <v>434466.25999999983</v>
          </cell>
          <cell r="T23">
            <v>426388.45</v>
          </cell>
          <cell r="U23">
            <v>196954.10000000015</v>
          </cell>
          <cell r="V23">
            <v>438547.23</v>
          </cell>
          <cell r="W23">
            <v>303672.99000000017</v>
          </cell>
          <cell r="X23">
            <v>250823.81999999983</v>
          </cell>
          <cell r="Y23">
            <v>324606.4499999999</v>
          </cell>
          <cell r="AA23">
            <v>4101281.77</v>
          </cell>
          <cell r="AB23">
            <v>4571359.6300000008</v>
          </cell>
          <cell r="AD23">
            <v>4203312.2299999995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</row>
        <row r="26">
          <cell r="A26" t="str">
            <v>Factory Rent</v>
          </cell>
          <cell r="B26" t="str">
            <v>Factory Rent</v>
          </cell>
          <cell r="C26">
            <v>35656.57</v>
          </cell>
          <cell r="D26">
            <v>44156.57</v>
          </cell>
          <cell r="E26">
            <v>43732.92</v>
          </cell>
          <cell r="F26">
            <v>44271.930000000008</v>
          </cell>
          <cell r="G26">
            <v>43635.59</v>
          </cell>
          <cell r="H26">
            <v>45295.92</v>
          </cell>
          <cell r="I26">
            <v>43635.57</v>
          </cell>
          <cell r="J26">
            <v>46062.900000000009</v>
          </cell>
          <cell r="K26">
            <v>46397.639999999992</v>
          </cell>
          <cell r="L26">
            <v>51739.530000000006</v>
          </cell>
          <cell r="M26">
            <v>52489.539999999994</v>
          </cell>
          <cell r="N26">
            <v>51910.880000000012</v>
          </cell>
          <cell r="O26">
            <v>45456.979999999996</v>
          </cell>
          <cell r="P26">
            <v>54136.650000000009</v>
          </cell>
          <cell r="Q26">
            <v>61664.75</v>
          </cell>
          <cell r="R26">
            <v>56380.31</v>
          </cell>
          <cell r="S26">
            <v>56557.770000000004</v>
          </cell>
          <cell r="T26">
            <v>59271.659999999996</v>
          </cell>
          <cell r="U26">
            <v>62166.320000000007</v>
          </cell>
          <cell r="V26">
            <v>59697.819999999985</v>
          </cell>
          <cell r="W26">
            <v>51998.170000000027</v>
          </cell>
          <cell r="X26">
            <v>66007.17</v>
          </cell>
          <cell r="Y26">
            <v>66109.249999999985</v>
          </cell>
          <cell r="AA26">
            <v>639446.85000000009</v>
          </cell>
          <cell r="AB26">
            <v>691357.7300000001</v>
          </cell>
          <cell r="AD26">
            <v>497074.68000000005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6170.54</v>
          </cell>
          <cell r="D27">
            <v>7678.6900000000005</v>
          </cell>
          <cell r="E27">
            <v>4289.76</v>
          </cell>
          <cell r="F27">
            <v>10684.48</v>
          </cell>
          <cell r="G27">
            <v>12703.75</v>
          </cell>
          <cell r="H27">
            <v>9976.7799999999988</v>
          </cell>
          <cell r="I27">
            <v>4771.7299999999996</v>
          </cell>
          <cell r="J27">
            <v>2957.2399999999971</v>
          </cell>
          <cell r="K27">
            <v>4439.4200000000019</v>
          </cell>
          <cell r="L27">
            <v>11965.78</v>
          </cell>
          <cell r="M27">
            <v>11051.410000000002</v>
          </cell>
          <cell r="N27">
            <v>5472.04</v>
          </cell>
          <cell r="O27">
            <v>6006.74</v>
          </cell>
          <cell r="P27">
            <v>9774.0700000000015</v>
          </cell>
          <cell r="Q27">
            <v>13265.37</v>
          </cell>
          <cell r="R27">
            <v>7269.2999999999975</v>
          </cell>
          <cell r="S27">
            <v>3677.6000000000008</v>
          </cell>
          <cell r="T27">
            <v>9257.1100000000042</v>
          </cell>
          <cell r="U27">
            <v>1101.2999999999993</v>
          </cell>
          <cell r="V27">
            <v>4959.26</v>
          </cell>
          <cell r="W27">
            <v>6962.6200000000008</v>
          </cell>
          <cell r="X27">
            <v>5694.090000000002</v>
          </cell>
          <cell r="Y27">
            <v>2520.5699999999956</v>
          </cell>
          <cell r="AA27">
            <v>70488.03</v>
          </cell>
          <cell r="AB27">
            <v>75960.069999999992</v>
          </cell>
          <cell r="AD27">
            <v>86689.58</v>
          </cell>
        </row>
        <row r="28">
          <cell r="A28" t="str">
            <v>Factory Motor</v>
          </cell>
          <cell r="B28" t="str">
            <v>Motor Vehicle Expenses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</row>
        <row r="29">
          <cell r="A29" t="str">
            <v>Factory Insurance</v>
          </cell>
          <cell r="B29" t="str">
            <v>Insurance - General</v>
          </cell>
          <cell r="C29">
            <v>4051.42</v>
          </cell>
          <cell r="D29">
            <v>4411.88</v>
          </cell>
          <cell r="E29">
            <v>9167.11</v>
          </cell>
          <cell r="F29">
            <v>2422.579999999999</v>
          </cell>
          <cell r="G29">
            <v>5135.1499999999996</v>
          </cell>
          <cell r="H29">
            <v>4776.5699999999988</v>
          </cell>
          <cell r="I29">
            <v>4776.5699999999979</v>
          </cell>
          <cell r="J29">
            <v>4776.5700000000015</v>
          </cell>
          <cell r="K29">
            <v>4776.57</v>
          </cell>
          <cell r="L29">
            <v>4776.57</v>
          </cell>
          <cell r="M29">
            <v>4776.5700000000024</v>
          </cell>
          <cell r="N29">
            <v>4776.5700000000024</v>
          </cell>
          <cell r="O29">
            <v>4598.12</v>
          </cell>
          <cell r="P29">
            <v>4958.58</v>
          </cell>
          <cell r="Q29">
            <v>4778.3500000000004</v>
          </cell>
          <cell r="R29">
            <v>5275.3</v>
          </cell>
          <cell r="S29">
            <v>7706.4300000000021</v>
          </cell>
          <cell r="T29">
            <v>6636.8399999999983</v>
          </cell>
          <cell r="U29">
            <v>6655.3900000000031</v>
          </cell>
          <cell r="V29">
            <v>6655.3899999999976</v>
          </cell>
          <cell r="W29">
            <v>6516.32</v>
          </cell>
          <cell r="X29">
            <v>6475.159999999998</v>
          </cell>
          <cell r="Y29">
            <v>6856.2000000000035</v>
          </cell>
          <cell r="AA29">
            <v>67112.08</v>
          </cell>
          <cell r="AB29">
            <v>71888.649999999994</v>
          </cell>
          <cell r="AD29">
            <v>53847.56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7068.4</v>
          </cell>
          <cell r="D30">
            <v>3919.7000000000003</v>
          </cell>
          <cell r="E30">
            <v>2638.0899999999992</v>
          </cell>
          <cell r="F30">
            <v>11229.869999999999</v>
          </cell>
          <cell r="G30">
            <v>7116.3100000000013</v>
          </cell>
          <cell r="H30">
            <v>9169.869999999999</v>
          </cell>
          <cell r="I30">
            <v>11322.450000000003</v>
          </cell>
          <cell r="J30">
            <v>11451.239999999998</v>
          </cell>
          <cell r="K30">
            <v>10544.310000000001</v>
          </cell>
          <cell r="L30">
            <v>7755.82</v>
          </cell>
          <cell r="M30">
            <v>4474.82</v>
          </cell>
          <cell r="N30">
            <v>7605.2999999999993</v>
          </cell>
          <cell r="O30">
            <v>12171.14</v>
          </cell>
          <cell r="P30">
            <v>8680.36</v>
          </cell>
          <cell r="Q30">
            <v>4866.5499999999993</v>
          </cell>
          <cell r="R30">
            <v>13278.58</v>
          </cell>
          <cell r="S30">
            <v>6989.9200000000019</v>
          </cell>
          <cell r="T30">
            <v>17713.07</v>
          </cell>
          <cell r="U30">
            <v>11291.95</v>
          </cell>
          <cell r="V30">
            <v>11059.000000000002</v>
          </cell>
          <cell r="W30">
            <v>14209.639999999996</v>
          </cell>
          <cell r="X30">
            <v>12249.989999999998</v>
          </cell>
          <cell r="Y30">
            <v>9006.0600000000049</v>
          </cell>
          <cell r="AA30">
            <v>121516.26000000001</v>
          </cell>
          <cell r="AB30">
            <v>129121.56</v>
          </cell>
          <cell r="AD30">
            <v>86690.880000000005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44850.630000000005</v>
          </cell>
          <cell r="D31">
            <v>61044.500000000007</v>
          </cell>
          <cell r="E31">
            <v>57863.51</v>
          </cell>
          <cell r="F31">
            <v>79927.98000000001</v>
          </cell>
          <cell r="G31">
            <v>63428.739999999925</v>
          </cell>
          <cell r="H31">
            <v>77379.490000000049</v>
          </cell>
          <cell r="I31">
            <v>46646.84</v>
          </cell>
          <cell r="J31">
            <v>75721.800000000017</v>
          </cell>
          <cell r="K31">
            <v>54330.009999999995</v>
          </cell>
          <cell r="L31">
            <v>72454.900000000023</v>
          </cell>
          <cell r="M31">
            <v>92578.26999999996</v>
          </cell>
          <cell r="N31">
            <v>64989.070000000022</v>
          </cell>
          <cell r="O31">
            <v>61888.95</v>
          </cell>
          <cell r="P31">
            <v>53935.27</v>
          </cell>
          <cell r="Q31">
            <v>45113.55000000001</v>
          </cell>
          <cell r="R31">
            <v>75772.099999999991</v>
          </cell>
          <cell r="S31">
            <v>75307.850000000035</v>
          </cell>
          <cell r="T31">
            <v>39494.629999999976</v>
          </cell>
          <cell r="U31">
            <v>32669.569999999985</v>
          </cell>
          <cell r="V31">
            <v>34441.680000000022</v>
          </cell>
          <cell r="W31">
            <v>49472.789999999986</v>
          </cell>
          <cell r="X31">
            <v>45550.42</v>
          </cell>
          <cell r="Y31">
            <v>45527.370000000032</v>
          </cell>
          <cell r="AA31">
            <v>559174.17999999993</v>
          </cell>
          <cell r="AB31">
            <v>624163.25000000012</v>
          </cell>
          <cell r="AD31">
            <v>726226.66999999993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9298.17</v>
          </cell>
          <cell r="D32">
            <v>11371.46</v>
          </cell>
          <cell r="E32">
            <v>11185.56</v>
          </cell>
          <cell r="F32">
            <v>21735.34</v>
          </cell>
          <cell r="G32">
            <v>9205.6299999999992</v>
          </cell>
          <cell r="H32">
            <v>12134.130000000006</v>
          </cell>
          <cell r="I32">
            <v>11845.23</v>
          </cell>
          <cell r="J32">
            <v>13698.7</v>
          </cell>
          <cell r="K32">
            <v>16924.29</v>
          </cell>
          <cell r="L32">
            <v>23242.18</v>
          </cell>
          <cell r="M32">
            <v>12921.479999999994</v>
          </cell>
          <cell r="N32">
            <v>14859.460000000015</v>
          </cell>
          <cell r="O32">
            <v>13710.199999999999</v>
          </cell>
          <cell r="P32">
            <v>18656.63</v>
          </cell>
          <cell r="Q32">
            <v>10482.950000000001</v>
          </cell>
          <cell r="R32">
            <v>543.36999999999898</v>
          </cell>
          <cell r="S32">
            <v>16154.410000000011</v>
          </cell>
          <cell r="T32">
            <v>19548.749999999993</v>
          </cell>
          <cell r="U32">
            <v>17452.249999999993</v>
          </cell>
          <cell r="V32">
            <v>13793.920000000006</v>
          </cell>
          <cell r="W32">
            <v>18387.989999999994</v>
          </cell>
          <cell r="X32">
            <v>13857.010000000006</v>
          </cell>
          <cell r="Y32">
            <v>10768.469999999988</v>
          </cell>
          <cell r="AA32">
            <v>153355.95000000001</v>
          </cell>
          <cell r="AB32">
            <v>168215.41000000003</v>
          </cell>
          <cell r="AD32">
            <v>153562.16999999998</v>
          </cell>
        </row>
        <row r="33">
          <cell r="B33" t="str">
            <v>Total Manufacturing Costs</v>
          </cell>
          <cell r="C33">
            <v>454048.88</v>
          </cell>
          <cell r="D33">
            <v>498609.5799999999</v>
          </cell>
          <cell r="E33">
            <v>514711.69000000012</v>
          </cell>
          <cell r="F33">
            <v>587202.75</v>
          </cell>
          <cell r="G33">
            <v>540881.48</v>
          </cell>
          <cell r="H33">
            <v>445799.2699999999</v>
          </cell>
          <cell r="I33">
            <v>411086.58999999997</v>
          </cell>
          <cell r="J33">
            <v>563848.15000000014</v>
          </cell>
          <cell r="K33">
            <v>482188.3000000001</v>
          </cell>
          <cell r="L33">
            <v>658187.03999999957</v>
          </cell>
          <cell r="M33">
            <v>650840.0399999998</v>
          </cell>
          <cell r="N33">
            <v>619691.18000000052</v>
          </cell>
          <cell r="O33">
            <v>632561.13</v>
          </cell>
          <cell r="P33">
            <v>553985.28999999992</v>
          </cell>
          <cell r="Q33">
            <v>555551.41999999993</v>
          </cell>
          <cell r="R33">
            <v>576388.80000000016</v>
          </cell>
          <cell r="S33">
            <v>600860.23999999987</v>
          </cell>
          <cell r="T33">
            <v>578310.51</v>
          </cell>
          <cell r="U33">
            <v>328290.88000000018</v>
          </cell>
          <cell r="V33">
            <v>569154.30000000005</v>
          </cell>
          <cell r="W33">
            <v>451220.52000000019</v>
          </cell>
          <cell r="X33">
            <v>400657.6599999998</v>
          </cell>
          <cell r="Y33">
            <v>465394.36999999994</v>
          </cell>
          <cell r="Z33">
            <v>0</v>
          </cell>
          <cell r="AA33">
            <v>5712375.1200000001</v>
          </cell>
          <cell r="AB33">
            <v>6332066.3000000017</v>
          </cell>
          <cell r="AD33">
            <v>5807403.7699999986</v>
          </cell>
        </row>
        <row r="34">
          <cell r="C34">
            <v>0.24171749538618162</v>
          </cell>
          <cell r="D34">
            <v>0.19246769786479406</v>
          </cell>
          <cell r="E34">
            <v>0.21383344684625064</v>
          </cell>
          <cell r="F34">
            <v>0.20180991716714311</v>
          </cell>
          <cell r="G34">
            <v>0.18275217419097048</v>
          </cell>
          <cell r="H34">
            <v>0.18156944815089374</v>
          </cell>
          <cell r="I34">
            <v>0.34659630023570714</v>
          </cell>
          <cell r="J34">
            <v>0.25384441732099716</v>
          </cell>
          <cell r="K34">
            <v>0.20063716620147543</v>
          </cell>
          <cell r="L34">
            <v>0.26685155007740002</v>
          </cell>
          <cell r="M34">
            <v>0.22865491610797309</v>
          </cell>
          <cell r="N34">
            <v>0.21600075727171905</v>
          </cell>
          <cell r="O34">
            <v>0.31562488586211007</v>
          </cell>
          <cell r="P34">
            <v>0.23720159578742064</v>
          </cell>
          <cell r="Q34">
            <v>0.28030042215189177</v>
          </cell>
          <cell r="R34">
            <v>0.20465587383499942</v>
          </cell>
          <cell r="S34">
            <v>0.23342736765217223</v>
          </cell>
          <cell r="T34">
            <v>0.24995201920412641</v>
          </cell>
          <cell r="U34">
            <v>0.34411458665318034</v>
          </cell>
          <cell r="V34">
            <v>0.31351403797455574</v>
          </cell>
          <cell r="W34">
            <v>0.2688166012439</v>
          </cell>
          <cell r="X34">
            <v>0.40933463740336157</v>
          </cell>
          <cell r="Y34">
            <v>0.28811967900776475</v>
          </cell>
          <cell r="Z34">
            <v>0</v>
          </cell>
          <cell r="AA34">
            <v>0.27114199828292951</v>
          </cell>
          <cell r="AB34">
            <v>0.26453306915685509</v>
          </cell>
          <cell r="AD34">
            <v>0.22061119883068792</v>
          </cell>
        </row>
        <row r="35">
          <cell r="B35" t="str">
            <v>Contribution margin</v>
          </cell>
          <cell r="C35">
            <v>780125.03000000014</v>
          </cell>
          <cell r="D35">
            <v>1012552.5500000003</v>
          </cell>
          <cell r="E35">
            <v>977369.07999999961</v>
          </cell>
          <cell r="F35">
            <v>1199665.1800000002</v>
          </cell>
          <cell r="G35">
            <v>1231421.0699999996</v>
          </cell>
          <cell r="H35">
            <v>651562.14000000164</v>
          </cell>
          <cell r="I35">
            <v>450522.34999999776</v>
          </cell>
          <cell r="J35">
            <v>730374.71000000089</v>
          </cell>
          <cell r="K35">
            <v>993260.57000000216</v>
          </cell>
          <cell r="L35">
            <v>790184.05000000261</v>
          </cell>
          <cell r="M35">
            <v>969279.56999999727</v>
          </cell>
          <cell r="N35">
            <v>1117502.1700000046</v>
          </cell>
          <cell r="O35">
            <v>738135.99000000011</v>
          </cell>
          <cell r="P35">
            <v>804760.86000000068</v>
          </cell>
          <cell r="Q35">
            <v>740527.56999999983</v>
          </cell>
          <cell r="R35">
            <v>894020.57999999949</v>
          </cell>
          <cell r="S35">
            <v>1060800.2100000009</v>
          </cell>
          <cell r="T35">
            <v>726160.85999999894</v>
          </cell>
          <cell r="U35">
            <v>278515.92999999976</v>
          </cell>
          <cell r="V35">
            <v>583471.35000000242</v>
          </cell>
          <cell r="W35">
            <v>456881.95999999618</v>
          </cell>
          <cell r="X35">
            <v>179845.40000000456</v>
          </cell>
          <cell r="Y35">
            <v>528571.73999999953</v>
          </cell>
          <cell r="Z35">
            <v>0</v>
          </cell>
          <cell r="AA35">
            <v>6991692.4499999983</v>
          </cell>
          <cell r="AB35">
            <v>8109194.6200000057</v>
          </cell>
          <cell r="AD35">
            <v>9786316.3000000045</v>
          </cell>
        </row>
        <row r="36">
          <cell r="C36">
            <v>0.41530741875119226</v>
          </cell>
          <cell r="D36">
            <v>0.39085421957922845</v>
          </cell>
          <cell r="E36">
            <v>0.4060412912272281</v>
          </cell>
          <cell r="F36">
            <v>0.41230108442800356</v>
          </cell>
          <cell r="G36">
            <v>0.41607059255767304</v>
          </cell>
          <cell r="H36">
            <v>0.26537454445767866</v>
          </cell>
          <cell r="I36">
            <v>0.37984547168881277</v>
          </cell>
          <cell r="J36">
            <v>0.32881466878261895</v>
          </cell>
          <cell r="K36">
            <v>0.41329286933022352</v>
          </cell>
          <cell r="L36">
            <v>0.32036765504975395</v>
          </cell>
          <cell r="M36">
            <v>0.34052996918186174</v>
          </cell>
          <cell r="N36">
            <v>0.38951871958673046</v>
          </cell>
          <cell r="O36">
            <v>0.36830288259170402</v>
          </cell>
          <cell r="P36">
            <v>0.3445769475562378</v>
          </cell>
          <cell r="Q36">
            <v>0.37362912417020649</v>
          </cell>
          <cell r="R36">
            <v>0.31743601372263452</v>
          </cell>
          <cell r="S36">
            <v>0.4121088135656501</v>
          </cell>
          <cell r="T36">
            <v>0.31385452985110834</v>
          </cell>
          <cell r="U36">
            <v>0.2919404709880335</v>
          </cell>
          <cell r="V36">
            <v>0.3214004690484919</v>
          </cell>
          <cell r="W36">
            <v>0.27218942892236014</v>
          </cell>
          <cell r="X36">
            <v>0.18374028240883858</v>
          </cell>
          <cell r="Y36">
            <v>0.32723197760509132</v>
          </cell>
          <cell r="Z36">
            <v>0</v>
          </cell>
          <cell r="AA36">
            <v>0.33186571652750119</v>
          </cell>
          <cell r="AB36">
            <v>0.33877569178624334</v>
          </cell>
          <cell r="AD36">
            <v>0.37176181587926743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63960.090000000004</v>
          </cell>
          <cell r="D38">
            <v>85130.44</v>
          </cell>
          <cell r="E38">
            <v>59437.080000000009</v>
          </cell>
          <cell r="F38">
            <v>94162.9</v>
          </cell>
          <cell r="G38">
            <v>88184.729999999981</v>
          </cell>
          <cell r="H38">
            <v>70067.870000000024</v>
          </cell>
          <cell r="I38">
            <v>42457.122447244779</v>
          </cell>
          <cell r="J38">
            <v>95801.125692571062</v>
          </cell>
          <cell r="K38">
            <v>75870.536267500021</v>
          </cell>
          <cell r="L38">
            <v>54820.263026728884</v>
          </cell>
          <cell r="M38">
            <v>76332.998655314426</v>
          </cell>
          <cell r="N38">
            <v>77196.42323619267</v>
          </cell>
          <cell r="O38">
            <v>77927.149999999994</v>
          </cell>
          <cell r="P38">
            <v>82347.63</v>
          </cell>
          <cell r="Q38">
            <v>55378.619999999988</v>
          </cell>
          <cell r="R38">
            <v>49242.94000000001</v>
          </cell>
          <cell r="S38">
            <v>55979.66</v>
          </cell>
          <cell r="T38">
            <v>44201.369999999995</v>
          </cell>
          <cell r="U38">
            <v>33539.959999999992</v>
          </cell>
          <cell r="V38">
            <v>55574.770000000004</v>
          </cell>
          <cell r="W38">
            <v>56957.360000000015</v>
          </cell>
          <cell r="X38">
            <v>49980.309999999976</v>
          </cell>
          <cell r="Y38">
            <v>36221.310000000012</v>
          </cell>
          <cell r="AA38">
            <v>597351.07999999996</v>
          </cell>
          <cell r="AB38">
            <v>674547.50323619263</v>
          </cell>
          <cell r="AD38">
            <v>806225.1560893592</v>
          </cell>
        </row>
        <row r="39">
          <cell r="A39" t="str">
            <v>Installation Labour</v>
          </cell>
          <cell r="B39" t="str">
            <v>Installation Labour</v>
          </cell>
          <cell r="C39">
            <v>159553.93</v>
          </cell>
          <cell r="D39">
            <v>204352.91999999998</v>
          </cell>
          <cell r="E39">
            <v>172848.40000000002</v>
          </cell>
          <cell r="F39">
            <v>268519.12</v>
          </cell>
          <cell r="G39">
            <v>223542.65000000005</v>
          </cell>
          <cell r="H39">
            <v>197379.92999999993</v>
          </cell>
          <cell r="I39">
            <v>116176.37141587539</v>
          </cell>
          <cell r="J39">
            <v>164622.38809052802</v>
          </cell>
          <cell r="K39">
            <v>146917.51927112797</v>
          </cell>
          <cell r="L39">
            <v>183578.49396086796</v>
          </cell>
          <cell r="M39">
            <v>207762.02837346034</v>
          </cell>
          <cell r="N39">
            <v>186717.89617516569</v>
          </cell>
          <cell r="O39">
            <v>203764.32</v>
          </cell>
          <cell r="P39">
            <v>193539.14000000004</v>
          </cell>
          <cell r="Q39">
            <v>161477.6</v>
          </cell>
          <cell r="R39">
            <v>174386.31999999998</v>
          </cell>
          <cell r="S39">
            <v>187496.26999999996</v>
          </cell>
          <cell r="T39">
            <v>148308.72000000003</v>
          </cell>
          <cell r="U39">
            <v>90293.369999999966</v>
          </cell>
          <cell r="V39">
            <v>121282.65000000005</v>
          </cell>
          <cell r="W39">
            <v>141291.56000000008</v>
          </cell>
          <cell r="X39">
            <v>109930.05999999988</v>
          </cell>
          <cell r="Y39">
            <v>134763.33999999997</v>
          </cell>
          <cell r="AA39">
            <v>1666533.3499999996</v>
          </cell>
          <cell r="AB39">
            <v>1853251.2461751653</v>
          </cell>
          <cell r="AD39">
            <v>2045253.7511118595</v>
          </cell>
        </row>
        <row r="40">
          <cell r="A40" t="str">
            <v>Sales Commission</v>
          </cell>
          <cell r="B40" t="str">
            <v>Sales Commission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Sales Advertising</v>
          </cell>
          <cell r="B41" t="str">
            <v>Advertising Expenses</v>
          </cell>
          <cell r="C41">
            <v>4606.0499999999993</v>
          </cell>
          <cell r="D41">
            <v>16300.130000000001</v>
          </cell>
          <cell r="E41">
            <v>13882.13</v>
          </cell>
          <cell r="F41">
            <v>17390.919999999998</v>
          </cell>
          <cell r="G41">
            <v>20046.399999999998</v>
          </cell>
          <cell r="H41">
            <v>24139.710000000003</v>
          </cell>
          <cell r="I41">
            <v>7192.388842792815</v>
          </cell>
          <cell r="J41">
            <v>9061.8380499267987</v>
          </cell>
          <cell r="K41">
            <v>12452.444791126278</v>
          </cell>
          <cell r="L41">
            <v>10619.3126491571</v>
          </cell>
          <cell r="M41">
            <v>23112.614634186899</v>
          </cell>
          <cell r="N41">
            <v>14107.472061351484</v>
          </cell>
          <cell r="O41">
            <v>16266.91</v>
          </cell>
          <cell r="P41">
            <v>17975.379999999997</v>
          </cell>
          <cell r="Q41">
            <v>10323.339999999997</v>
          </cell>
          <cell r="R41">
            <v>14184.190000000002</v>
          </cell>
          <cell r="S41">
            <v>14646.309999999996</v>
          </cell>
          <cell r="T41">
            <v>4539.1900000000005</v>
          </cell>
          <cell r="U41">
            <v>8904.2499999999982</v>
          </cell>
          <cell r="V41">
            <v>7198.09</v>
          </cell>
          <cell r="W41">
            <v>9222.3100000000031</v>
          </cell>
          <cell r="X41">
            <v>15126.139999999998</v>
          </cell>
          <cell r="Y41">
            <v>5856.8999999999978</v>
          </cell>
          <cell r="AA41">
            <v>124243.00999999998</v>
          </cell>
          <cell r="AB41">
            <v>138350.48206135145</v>
          </cell>
          <cell r="AD41">
            <v>158803.9389671899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1777</v>
          </cell>
          <cell r="E42">
            <v>0</v>
          </cell>
          <cell r="F42">
            <v>0</v>
          </cell>
          <cell r="G42">
            <v>4.9999999999963629E-2</v>
          </cell>
          <cell r="H42">
            <v>0</v>
          </cell>
          <cell r="I42">
            <v>0</v>
          </cell>
          <cell r="J42">
            <v>-47.204628952505679</v>
          </cell>
          <cell r="K42">
            <v>0</v>
          </cell>
          <cell r="L42">
            <v>0</v>
          </cell>
          <cell r="M42">
            <v>4021.7125524261473</v>
          </cell>
          <cell r="N42">
            <v>857.93313598793645</v>
          </cell>
          <cell r="O42">
            <v>-55.76</v>
          </cell>
          <cell r="P42">
            <v>1914.2899999999997</v>
          </cell>
          <cell r="Q42">
            <v>810.65000000000055</v>
          </cell>
          <cell r="R42">
            <v>-0.26999999999998181</v>
          </cell>
          <cell r="S42">
            <v>1827.38</v>
          </cell>
          <cell r="T42">
            <v>701.25999999999954</v>
          </cell>
          <cell r="U42">
            <v>1.610000000000241</v>
          </cell>
          <cell r="V42">
            <v>2041.02</v>
          </cell>
          <cell r="W42">
            <v>-0.10000000000013642</v>
          </cell>
          <cell r="X42">
            <v>-4.0000000000190994E-2</v>
          </cell>
          <cell r="Y42">
            <v>-9.9999999999909051E-3</v>
          </cell>
          <cell r="AA42">
            <v>7240.03</v>
          </cell>
          <cell r="AB42">
            <v>8097.9631359879359</v>
          </cell>
          <cell r="AD42">
            <v>5751.5579234736415</v>
          </cell>
        </row>
        <row r="43">
          <cell r="A43" t="str">
            <v>Sales Motor</v>
          </cell>
          <cell r="B43" t="str">
            <v>Motor Vehicle Expenses</v>
          </cell>
          <cell r="C43">
            <v>29908.43</v>
          </cell>
          <cell r="D43">
            <v>36786.659999999996</v>
          </cell>
          <cell r="E43">
            <v>44042.249999999993</v>
          </cell>
          <cell r="F43">
            <v>35500.79</v>
          </cell>
          <cell r="G43">
            <v>38442.829999999987</v>
          </cell>
          <cell r="H43">
            <v>31871.369999999988</v>
          </cell>
          <cell r="I43">
            <v>33954.145373016785</v>
          </cell>
          <cell r="J43">
            <v>43386.67164628215</v>
          </cell>
          <cell r="K43">
            <v>34080.699846481642</v>
          </cell>
          <cell r="L43">
            <v>42652.393222678103</v>
          </cell>
          <cell r="M43">
            <v>41806.912400077759</v>
          </cell>
          <cell r="N43">
            <v>45095.042374511497</v>
          </cell>
          <cell r="O43">
            <v>50798.170000000006</v>
          </cell>
          <cell r="P43">
            <v>45735.719999999994</v>
          </cell>
          <cell r="Q43">
            <v>28767.499999999985</v>
          </cell>
          <cell r="R43">
            <v>30965.940000000017</v>
          </cell>
          <cell r="S43">
            <v>25886.019999999997</v>
          </cell>
          <cell r="T43">
            <v>25679.670000000006</v>
          </cell>
          <cell r="U43">
            <v>18385.620000000014</v>
          </cell>
          <cell r="V43">
            <v>24912.52999999997</v>
          </cell>
          <cell r="W43">
            <v>27646.68</v>
          </cell>
          <cell r="X43">
            <v>23591.040000000023</v>
          </cell>
          <cell r="Y43">
            <v>17777.919999999998</v>
          </cell>
          <cell r="AA43">
            <v>320146.81000000006</v>
          </cell>
          <cell r="AB43">
            <v>365241.85237451148</v>
          </cell>
          <cell r="AD43">
            <v>412433.15248853638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2838.8199999999997</v>
          </cell>
          <cell r="D45">
            <v>5606.01</v>
          </cell>
          <cell r="E45">
            <v>4458.5400000000009</v>
          </cell>
          <cell r="F45">
            <v>5168.01</v>
          </cell>
          <cell r="G45">
            <v>6120.23</v>
          </cell>
          <cell r="H45">
            <v>2215.7800000000007</v>
          </cell>
          <cell r="I45">
            <v>5227.3264867974103</v>
          </cell>
          <cell r="J45">
            <v>6110.2112073167646</v>
          </cell>
          <cell r="K45">
            <v>7864.1205211465694</v>
          </cell>
          <cell r="L45">
            <v>4753.0372659895274</v>
          </cell>
          <cell r="M45">
            <v>3977.5866765915976</v>
          </cell>
          <cell r="N45">
            <v>6449.9962270174528</v>
          </cell>
          <cell r="O45">
            <v>6297.33</v>
          </cell>
          <cell r="P45">
            <v>5320.0700000000006</v>
          </cell>
          <cell r="Q45">
            <v>6981.9</v>
          </cell>
          <cell r="R45">
            <v>5764.9600000000019</v>
          </cell>
          <cell r="S45">
            <v>4475.5200000000004</v>
          </cell>
          <cell r="T45">
            <v>4642.2999999999993</v>
          </cell>
          <cell r="U45">
            <v>4988.5599999999995</v>
          </cell>
          <cell r="V45">
            <v>4772.6899999999996</v>
          </cell>
          <cell r="W45">
            <v>4670.3100000000004</v>
          </cell>
          <cell r="X45">
            <v>4942.1399999999994</v>
          </cell>
          <cell r="Y45">
            <v>4773.1900000000023</v>
          </cell>
          <cell r="AA45">
            <v>57628.97</v>
          </cell>
          <cell r="AB45">
            <v>64078.966227017459</v>
          </cell>
          <cell r="AD45">
            <v>54339.672157841873</v>
          </cell>
        </row>
        <row r="46">
          <cell r="A46" t="str">
            <v>Sales Freight</v>
          </cell>
          <cell r="B46" t="str">
            <v>Freight - Outwards</v>
          </cell>
          <cell r="C46">
            <v>32307.14</v>
          </cell>
          <cell r="D46">
            <v>53157.34</v>
          </cell>
          <cell r="E46">
            <v>32568.039999999997</v>
          </cell>
          <cell r="F46">
            <v>64840.100000000006</v>
          </cell>
          <cell r="G46">
            <v>38125.330000000016</v>
          </cell>
          <cell r="H46">
            <v>46580.649999999987</v>
          </cell>
          <cell r="I46">
            <v>16871.039347190119</v>
          </cell>
          <cell r="J46">
            <v>52800.126565095547</v>
          </cell>
          <cell r="K46">
            <v>33924.427602433556</v>
          </cell>
          <cell r="L46">
            <v>40979.026983658645</v>
          </cell>
          <cell r="M46">
            <v>48514.810060820979</v>
          </cell>
          <cell r="N46">
            <v>42729.459162865787</v>
          </cell>
          <cell r="O46">
            <v>39335.480000000003</v>
          </cell>
          <cell r="P46">
            <v>30697.96</v>
          </cell>
          <cell r="Q46">
            <v>42933.760000000017</v>
          </cell>
          <cell r="R46">
            <v>37696.869999999995</v>
          </cell>
          <cell r="S46">
            <v>41932.30999999999</v>
          </cell>
          <cell r="T46">
            <v>38245.79</v>
          </cell>
          <cell r="U46">
            <v>13206.410000000013</v>
          </cell>
          <cell r="V46">
            <v>16168.459999999974</v>
          </cell>
          <cell r="W46">
            <v>36281.620000000024</v>
          </cell>
          <cell r="X46">
            <v>11156.949999999983</v>
          </cell>
          <cell r="Y46">
            <v>43902.070000000007</v>
          </cell>
          <cell r="AA46">
            <v>351557.68</v>
          </cell>
          <cell r="AB46">
            <v>394287.13916286576</v>
          </cell>
          <cell r="AD46">
            <v>460668.03055919881</v>
          </cell>
        </row>
        <row r="47">
          <cell r="A47" t="str">
            <v>Sales Insurance</v>
          </cell>
          <cell r="B47" t="str">
            <v>Insurance - General</v>
          </cell>
          <cell r="C47">
            <v>15</v>
          </cell>
          <cell r="D47">
            <v>15</v>
          </cell>
          <cell r="E47">
            <v>1628.3999999999999</v>
          </cell>
          <cell r="F47">
            <v>515.00000000000023</v>
          </cell>
          <cell r="G47">
            <v>675.02999999999975</v>
          </cell>
          <cell r="H47">
            <v>675.0300000000002</v>
          </cell>
          <cell r="I47">
            <v>545.33855268586797</v>
          </cell>
          <cell r="J47">
            <v>694.51919533151499</v>
          </cell>
          <cell r="K47">
            <v>595.64343816925566</v>
          </cell>
          <cell r="L47">
            <v>598.9185757973429</v>
          </cell>
          <cell r="M47">
            <v>637.13989229084632</v>
          </cell>
          <cell r="N47">
            <v>706.90943208500767</v>
          </cell>
          <cell r="O47">
            <v>721.81</v>
          </cell>
          <cell r="P47">
            <v>721.81</v>
          </cell>
          <cell r="Q47">
            <v>-571.53</v>
          </cell>
          <cell r="R47">
            <v>75.1400000000001</v>
          </cell>
          <cell r="S47">
            <v>124.19999999999982</v>
          </cell>
          <cell r="T47">
            <v>99.670000000000073</v>
          </cell>
          <cell r="U47">
            <v>99.670000000000073</v>
          </cell>
          <cell r="V47">
            <v>99.670000000000073</v>
          </cell>
          <cell r="W47">
            <v>99.670000000000073</v>
          </cell>
          <cell r="X47">
            <v>99.669999999999845</v>
          </cell>
          <cell r="Y47">
            <v>99.669999999999845</v>
          </cell>
          <cell r="AA47">
            <v>1669.4499999999998</v>
          </cell>
          <cell r="AB47">
            <v>2376.3594320850079</v>
          </cell>
          <cell r="AD47">
            <v>6595.0196542748272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11071.509999999998</v>
          </cell>
          <cell r="D49">
            <v>18849.68</v>
          </cell>
          <cell r="E49">
            <v>27278.379999999997</v>
          </cell>
          <cell r="F49">
            <v>9549.1199999999953</v>
          </cell>
          <cell r="G49">
            <v>12164.479999999996</v>
          </cell>
          <cell r="H49">
            <v>13914.830000000005</v>
          </cell>
          <cell r="I49">
            <v>1122.4426741488439</v>
          </cell>
          <cell r="J49">
            <v>11711.789451055485</v>
          </cell>
          <cell r="K49">
            <v>10286.393247622138</v>
          </cell>
          <cell r="L49">
            <v>4335.7825842332077</v>
          </cell>
          <cell r="M49">
            <v>9356.2619381578643</v>
          </cell>
          <cell r="N49">
            <v>7871.6972226648913</v>
          </cell>
          <cell r="O49">
            <v>13439.25</v>
          </cell>
          <cell r="P49">
            <v>7160.5999999999985</v>
          </cell>
          <cell r="Q49">
            <v>6977.3700000000017</v>
          </cell>
          <cell r="R49">
            <v>8727.0799999999981</v>
          </cell>
          <cell r="S49">
            <v>6486.3300000000017</v>
          </cell>
          <cell r="T49">
            <v>10609.43</v>
          </cell>
          <cell r="U49">
            <v>5026.3199999999979</v>
          </cell>
          <cell r="V49">
            <v>12994.740000000002</v>
          </cell>
          <cell r="W49">
            <v>5733.2199999999984</v>
          </cell>
          <cell r="X49">
            <v>1304.8000000000006</v>
          </cell>
          <cell r="Y49">
            <v>3956.5999999999985</v>
          </cell>
          <cell r="AA49">
            <v>82415.74000000002</v>
          </cell>
          <cell r="AB49">
            <v>90287.437222664885</v>
          </cell>
          <cell r="AD49">
            <v>129640.66989521754</v>
          </cell>
        </row>
        <row r="50">
          <cell r="B50" t="str">
            <v>Total Selling Expenses</v>
          </cell>
          <cell r="C50">
            <v>304260.96999999997</v>
          </cell>
          <cell r="D50">
            <v>421975.18</v>
          </cell>
          <cell r="E50">
            <v>356143.22000000003</v>
          </cell>
          <cell r="F50">
            <v>495645.95999999996</v>
          </cell>
          <cell r="G50">
            <v>427301.73000000004</v>
          </cell>
          <cell r="H50">
            <v>386845.17</v>
          </cell>
          <cell r="I50">
            <v>223546.17513975201</v>
          </cell>
          <cell r="J50">
            <v>384141.46526915481</v>
          </cell>
          <cell r="K50">
            <v>321991.78498560737</v>
          </cell>
          <cell r="L50">
            <v>342337.22826911078</v>
          </cell>
          <cell r="M50">
            <v>415522.06518332689</v>
          </cell>
          <cell r="N50">
            <v>381732.82902784232</v>
          </cell>
          <cell r="O50">
            <v>408494.65999999992</v>
          </cell>
          <cell r="P50">
            <v>385412.6</v>
          </cell>
          <cell r="Q50">
            <v>313079.20999999996</v>
          </cell>
          <cell r="R50">
            <v>321043.17000000004</v>
          </cell>
          <cell r="S50">
            <v>338854</v>
          </cell>
          <cell r="T50">
            <v>277027.40000000002</v>
          </cell>
          <cell r="U50">
            <v>174445.77</v>
          </cell>
          <cell r="V50">
            <v>245044.61999999997</v>
          </cell>
          <cell r="W50">
            <v>281902.63000000006</v>
          </cell>
          <cell r="X50">
            <v>216131.06999999983</v>
          </cell>
          <cell r="Y50">
            <v>247350.99</v>
          </cell>
          <cell r="Z50">
            <v>0</v>
          </cell>
          <cell r="AA50">
            <v>3208786.12</v>
          </cell>
          <cell r="AB50">
            <v>3590518.9490278419</v>
          </cell>
          <cell r="AD50">
            <v>4079710.9488469511</v>
          </cell>
        </row>
        <row r="51">
          <cell r="C51">
            <v>0.16197639252445714</v>
          </cell>
          <cell r="D51">
            <v>0.16288614320383116</v>
          </cell>
          <cell r="E51">
            <v>0.14795726186736216</v>
          </cell>
          <cell r="F51">
            <v>0.17034366772265477</v>
          </cell>
          <cell r="G51">
            <v>0.14437602890944434</v>
          </cell>
          <cell r="H51">
            <v>0.15755805081676935</v>
          </cell>
          <cell r="I51">
            <v>0.18847678109685229</v>
          </cell>
          <cell r="J51">
            <v>0.17294047416859068</v>
          </cell>
          <cell r="K51">
            <v>0.13397985658230827</v>
          </cell>
          <cell r="L51">
            <v>0.13879522758882187</v>
          </cell>
          <cell r="M51">
            <v>0.14598235682535046</v>
          </cell>
          <cell r="N51">
            <v>0.13305753382755833</v>
          </cell>
          <cell r="O51">
            <v>0.20382390621722429</v>
          </cell>
          <cell r="P51">
            <v>0.16502330550433719</v>
          </cell>
          <cell r="Q51">
            <v>0.15796239838605897</v>
          </cell>
          <cell r="R51">
            <v>0.11399140735404342</v>
          </cell>
          <cell r="S51">
            <v>0.13164092408312653</v>
          </cell>
          <cell r="T51">
            <v>0.11973422029779333</v>
          </cell>
          <cell r="U51">
            <v>0.1828541019383351</v>
          </cell>
          <cell r="V51">
            <v>0.13498084491348053</v>
          </cell>
          <cell r="W51">
            <v>0.16794472662350698</v>
          </cell>
          <cell r="X51">
            <v>0.220811785228443</v>
          </cell>
          <cell r="Y51">
            <v>0.15313182203096448</v>
          </cell>
          <cell r="Z51">
            <v>0</v>
          </cell>
          <cell r="AA51">
            <v>0.15230734368147167</v>
          </cell>
          <cell r="AB51">
            <v>0.15000016620991169</v>
          </cell>
          <cell r="AD51">
            <v>0.15497973947621854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305849.03000000003</v>
          </cell>
          <cell r="D53">
            <v>298423.77999999991</v>
          </cell>
          <cell r="E53">
            <v>327043.83000000007</v>
          </cell>
          <cell r="F53">
            <v>314133.73999999982</v>
          </cell>
          <cell r="G53">
            <v>304083.57</v>
          </cell>
          <cell r="H53">
            <v>298562.37000000011</v>
          </cell>
          <cell r="I53">
            <v>228344.31098391145</v>
          </cell>
          <cell r="J53">
            <v>336918.81048623828</v>
          </cell>
          <cell r="K53">
            <v>303537.71833894495</v>
          </cell>
          <cell r="L53">
            <v>245841.57330694259</v>
          </cell>
          <cell r="M53">
            <v>226228.90090336566</v>
          </cell>
          <cell r="N53">
            <v>306805.47890609311</v>
          </cell>
          <cell r="O53">
            <v>343500.82</v>
          </cell>
          <cell r="P53">
            <v>241948.20999999973</v>
          </cell>
          <cell r="Q53">
            <v>228406.03999999998</v>
          </cell>
          <cell r="R53">
            <v>216307.34000000003</v>
          </cell>
          <cell r="S53">
            <v>208141.33000000019</v>
          </cell>
          <cell r="T53">
            <v>220632.2199999998</v>
          </cell>
          <cell r="U53">
            <v>176312.25999999986</v>
          </cell>
          <cell r="V53">
            <v>157551.44000000015</v>
          </cell>
          <cell r="W53">
            <v>167827.92999999988</v>
          </cell>
          <cell r="X53">
            <v>250426.97999999978</v>
          </cell>
          <cell r="Y53">
            <v>196055.63000000015</v>
          </cell>
          <cell r="AA53">
            <v>2407110.2000000002</v>
          </cell>
          <cell r="AB53">
            <v>2713915.6789060924</v>
          </cell>
          <cell r="AD53">
            <v>3188967.6340194028</v>
          </cell>
        </row>
        <row r="54">
          <cell r="A54" t="str">
            <v>Admin Telephone</v>
          </cell>
          <cell r="B54" t="str">
            <v>Telephone</v>
          </cell>
          <cell r="C54">
            <v>4525.8200000000006</v>
          </cell>
          <cell r="D54">
            <v>7549.1800000000012</v>
          </cell>
          <cell r="E54">
            <v>8667.119999999999</v>
          </cell>
          <cell r="F54">
            <v>9058.32</v>
          </cell>
          <cell r="G54">
            <v>5717.58</v>
          </cell>
          <cell r="H54">
            <v>5260.8799999999992</v>
          </cell>
          <cell r="I54">
            <v>9236.655073734999</v>
          </cell>
          <cell r="J54">
            <v>6340.8945084815732</v>
          </cell>
          <cell r="K54">
            <v>9221.385992095149</v>
          </cell>
          <cell r="L54">
            <v>4577.8946399397319</v>
          </cell>
          <cell r="M54">
            <v>2931.1568690464919</v>
          </cell>
          <cell r="N54">
            <v>7746.6246245206639</v>
          </cell>
          <cell r="O54">
            <v>5158.3899999999994</v>
          </cell>
          <cell r="P54">
            <v>5695.6500000000005</v>
          </cell>
          <cell r="Q54">
            <v>7291.57</v>
          </cell>
          <cell r="R54">
            <v>5037.2000000000007</v>
          </cell>
          <cell r="S54">
            <v>8153.23</v>
          </cell>
          <cell r="T54">
            <v>2404.8900000000017</v>
          </cell>
          <cell r="U54">
            <v>1317.969999999998</v>
          </cell>
          <cell r="V54">
            <v>3909.130000000001</v>
          </cell>
          <cell r="W54">
            <v>4229.91</v>
          </cell>
          <cell r="X54">
            <v>3896.58</v>
          </cell>
          <cell r="Y54">
            <v>3202.6100000000006</v>
          </cell>
          <cell r="AA54">
            <v>50297.130000000005</v>
          </cell>
          <cell r="AB54">
            <v>58043.754624520676</v>
          </cell>
          <cell r="AD54">
            <v>73086.88708329793</v>
          </cell>
        </row>
        <row r="55">
          <cell r="A55" t="str">
            <v>Admin Other</v>
          </cell>
          <cell r="B55" t="str">
            <v>Other Admin Expenses</v>
          </cell>
          <cell r="C55">
            <v>47945.369999999995</v>
          </cell>
          <cell r="D55">
            <v>65704.22</v>
          </cell>
          <cell r="E55">
            <v>56923.37000000001</v>
          </cell>
          <cell r="F55">
            <v>68130.880000000005</v>
          </cell>
          <cell r="G55">
            <v>67479.13999999997</v>
          </cell>
          <cell r="H55">
            <v>63262.969999999987</v>
          </cell>
          <cell r="I55">
            <v>38035.770520225589</v>
          </cell>
          <cell r="J55">
            <v>63472.673391644719</v>
          </cell>
          <cell r="K55">
            <v>62468.845687231093</v>
          </cell>
          <cell r="L55">
            <v>60797.843589419972</v>
          </cell>
          <cell r="M55">
            <v>71425.314025650587</v>
          </cell>
          <cell r="N55">
            <v>67005.124758348029</v>
          </cell>
          <cell r="O55">
            <v>117360.03000000028</v>
          </cell>
          <cell r="P55">
            <v>105842.22</v>
          </cell>
          <cell r="Q55">
            <v>51277.57999999998</v>
          </cell>
          <cell r="R55">
            <v>52208.220000000016</v>
          </cell>
          <cell r="S55">
            <v>59735.44999999999</v>
          </cell>
          <cell r="T55">
            <v>65713.94</v>
          </cell>
          <cell r="U55">
            <v>52390.609999999913</v>
          </cell>
          <cell r="V55">
            <v>74568.390000000101</v>
          </cell>
          <cell r="W55">
            <v>20631.369999999988</v>
          </cell>
          <cell r="X55">
            <v>57738.860000000015</v>
          </cell>
          <cell r="Y55">
            <v>54185.960000000014</v>
          </cell>
          <cell r="AA55">
            <v>711652.63000000024</v>
          </cell>
          <cell r="AB55">
            <v>778657.75475834834</v>
          </cell>
          <cell r="AD55">
            <v>665646.39721417194</v>
          </cell>
        </row>
        <row r="56">
          <cell r="A56" t="str">
            <v>Non Operating Income</v>
          </cell>
          <cell r="B56" t="str">
            <v>Non Operating Income</v>
          </cell>
          <cell r="C56">
            <v>-8103.39</v>
          </cell>
          <cell r="D56">
            <v>-5026.26</v>
          </cell>
          <cell r="E56">
            <v>-13044.529999999999</v>
          </cell>
          <cell r="F56">
            <v>-4611.3499999999985</v>
          </cell>
          <cell r="G56">
            <v>-14515.240000000005</v>
          </cell>
          <cell r="H56">
            <v>-12089.549999999996</v>
          </cell>
          <cell r="I56">
            <v>-4198.6617176243135</v>
          </cell>
          <cell r="J56">
            <v>-10956.453655519463</v>
          </cell>
          <cell r="K56">
            <v>-2920.6850038788366</v>
          </cell>
          <cell r="L56">
            <v>-3787.179805412979</v>
          </cell>
          <cell r="M56">
            <v>-15750.426981389961</v>
          </cell>
          <cell r="N56">
            <v>-8313.0973168041783</v>
          </cell>
          <cell r="O56">
            <v>-9549.3000000000011</v>
          </cell>
          <cell r="P56">
            <v>-10690.179999999644</v>
          </cell>
          <cell r="Q56">
            <v>-10548.01</v>
          </cell>
          <cell r="R56">
            <v>-2658.6400000000322</v>
          </cell>
          <cell r="S56">
            <v>-5823.4000000000024</v>
          </cell>
          <cell r="T56">
            <v>-12119.210000000001</v>
          </cell>
          <cell r="U56">
            <v>-1892.699999999998</v>
          </cell>
          <cell r="V56">
            <v>-7472.98</v>
          </cell>
          <cell r="W56">
            <v>-2272.8999999999955</v>
          </cell>
          <cell r="X56">
            <v>-2638.9599999999627</v>
          </cell>
          <cell r="Y56">
            <v>-1890.2300000000032</v>
          </cell>
          <cell r="AA56">
            <v>-67556.509999999631</v>
          </cell>
          <cell r="AB56">
            <v>-75869.607316803798</v>
          </cell>
          <cell r="AD56">
            <v>-95003.727163825548</v>
          </cell>
        </row>
        <row r="57">
          <cell r="B57" t="str">
            <v>Total Administrative expenses</v>
          </cell>
          <cell r="C57">
            <v>350216.83</v>
          </cell>
          <cell r="D57">
            <v>366650.91999999993</v>
          </cell>
          <cell r="E57">
            <v>379589.79000000004</v>
          </cell>
          <cell r="F57">
            <v>386711.58999999985</v>
          </cell>
          <cell r="G57">
            <v>362765.05</v>
          </cell>
          <cell r="H57">
            <v>354996.6700000001</v>
          </cell>
          <cell r="I57">
            <v>271418.07486024773</v>
          </cell>
          <cell r="J57">
            <v>395775.92473084509</v>
          </cell>
          <cell r="K57">
            <v>372307.26501439238</v>
          </cell>
          <cell r="L57">
            <v>307430.13173088932</v>
          </cell>
          <cell r="M57">
            <v>284834.94481667271</v>
          </cell>
          <cell r="N57">
            <v>373244.13097215764</v>
          </cell>
          <cell r="O57">
            <v>456469.94000000029</v>
          </cell>
          <cell r="P57">
            <v>342795.90000000008</v>
          </cell>
          <cell r="Q57">
            <v>276427.17999999993</v>
          </cell>
          <cell r="R57">
            <v>270894.12000000005</v>
          </cell>
          <cell r="S57">
            <v>270206.61000000016</v>
          </cell>
          <cell r="T57">
            <v>276631.83999999979</v>
          </cell>
          <cell r="U57">
            <v>228128.13999999978</v>
          </cell>
          <cell r="V57">
            <v>228555.98000000024</v>
          </cell>
          <cell r="W57">
            <v>190416.30999999988</v>
          </cell>
          <cell r="X57">
            <v>309423.45999999985</v>
          </cell>
          <cell r="Y57">
            <v>251553.97000000018</v>
          </cell>
          <cell r="Z57">
            <v>0</v>
          </cell>
          <cell r="AA57">
            <v>3101503.4500000007</v>
          </cell>
          <cell r="AB57">
            <v>3474747.5809721579</v>
          </cell>
          <cell r="AD57">
            <v>3832697.1911530471</v>
          </cell>
        </row>
        <row r="58">
          <cell r="C58">
            <v>0.18644145755780336</v>
          </cell>
          <cell r="D58">
            <v>0.1415304906343933</v>
          </cell>
          <cell r="E58">
            <v>0.15769797881090369</v>
          </cell>
          <cell r="F58">
            <v>0.13290508933323997</v>
          </cell>
          <cell r="G58">
            <v>0.12257047811656653</v>
          </cell>
          <cell r="H58">
            <v>0.14458648500547111</v>
          </cell>
          <cell r="I58">
            <v>0.22883865066885317</v>
          </cell>
          <cell r="J58">
            <v>0.17817830740950408</v>
          </cell>
          <cell r="K58">
            <v>0.15491598325531622</v>
          </cell>
          <cell r="L58">
            <v>0.12464269608360438</v>
          </cell>
          <cell r="M58">
            <v>0.10006899761679607</v>
          </cell>
          <cell r="N58">
            <v>0.13009869680122069</v>
          </cell>
          <cell r="O58">
            <v>0.22776181760011766</v>
          </cell>
          <cell r="P58">
            <v>0.14677598119867966</v>
          </cell>
          <cell r="Q58">
            <v>0.13946981766018518</v>
          </cell>
          <cell r="R58">
            <v>9.6185201456661179E-2</v>
          </cell>
          <cell r="S58">
            <v>0.10497219402388344</v>
          </cell>
          <cell r="T58">
            <v>0.11956325501356144</v>
          </cell>
          <cell r="U58">
            <v>0.23912397627390303</v>
          </cell>
          <cell r="V58">
            <v>0.12589821107041074</v>
          </cell>
          <cell r="W58">
            <v>0.11344135075152342</v>
          </cell>
          <cell r="X58">
            <v>0.31612459325797876</v>
          </cell>
          <cell r="Y58">
            <v>0.15573383298454802</v>
          </cell>
          <cell r="Z58">
            <v>0</v>
          </cell>
          <cell r="AA58">
            <v>0.1472150945007267</v>
          </cell>
          <cell r="AB58">
            <v>0.14516361620217441</v>
          </cell>
          <cell r="AD58">
            <v>0.14559620022688455</v>
          </cell>
        </row>
        <row r="60">
          <cell r="B60" t="str">
            <v>EBITDA</v>
          </cell>
          <cell r="C60">
            <v>125647.23000000016</v>
          </cell>
          <cell r="D60">
            <v>223926.45000000042</v>
          </cell>
          <cell r="E60">
            <v>241636.0699999996</v>
          </cell>
          <cell r="F60">
            <v>317307.63000000035</v>
          </cell>
          <cell r="G60">
            <v>441354.28999999963</v>
          </cell>
          <cell r="H60">
            <v>-90279.69999999844</v>
          </cell>
          <cell r="I60">
            <v>-44441.900000001973</v>
          </cell>
          <cell r="J60">
            <v>-49542.679999999003</v>
          </cell>
          <cell r="K60">
            <v>298961.52000000241</v>
          </cell>
          <cell r="L60">
            <v>140416.69000000251</v>
          </cell>
          <cell r="M60">
            <v>268922.55999999773</v>
          </cell>
          <cell r="N60">
            <v>362525.21000000468</v>
          </cell>
          <cell r="O60">
            <v>-126828.6100000001</v>
          </cell>
          <cell r="P60">
            <v>76552.360000000626</v>
          </cell>
          <cell r="Q60">
            <v>151021.17999999993</v>
          </cell>
          <cell r="R60">
            <v>302083.2899999994</v>
          </cell>
          <cell r="S60">
            <v>451739.60000000073</v>
          </cell>
          <cell r="T60">
            <v>172501.61999999912</v>
          </cell>
          <cell r="U60">
            <v>-124057.98000000001</v>
          </cell>
          <cell r="V60">
            <v>109870.75000000218</v>
          </cell>
          <cell r="W60">
            <v>-15436.980000003765</v>
          </cell>
          <cell r="X60">
            <v>-345709.12999999512</v>
          </cell>
          <cell r="Y60">
            <v>29666.779999999359</v>
          </cell>
          <cell r="Z60">
            <v>0</v>
          </cell>
          <cell r="AA60">
            <v>681402.87999999756</v>
          </cell>
          <cell r="AB60">
            <v>1043928.0900000059</v>
          </cell>
          <cell r="AD60">
            <v>1873908.1600000062</v>
          </cell>
        </row>
        <row r="61">
          <cell r="C61">
            <v>6.6889568668931726E-2</v>
          </cell>
          <cell r="D61">
            <v>8.6437585741004019E-2</v>
          </cell>
          <cell r="E61">
            <v>0.10038605054896227</v>
          </cell>
          <cell r="F61">
            <v>0.10905232737210881</v>
          </cell>
          <cell r="G61">
            <v>0.1491240855316622</v>
          </cell>
          <cell r="H61">
            <v>-3.6769991364561813E-2</v>
          </cell>
          <cell r="I61">
            <v>-3.7469960076892704E-2</v>
          </cell>
          <cell r="J61">
            <v>-2.2304112795475808E-2</v>
          </cell>
          <cell r="K61">
            <v>0.12439702949259904</v>
          </cell>
          <cell r="L61">
            <v>5.6929731377327715E-2</v>
          </cell>
          <cell r="M61">
            <v>9.4478614739715236E-2</v>
          </cell>
          <cell r="N61">
            <v>0.12636248895795149</v>
          </cell>
          <cell r="O61">
            <v>-6.3282841225637904E-2</v>
          </cell>
          <cell r="P61">
            <v>3.2777660853220959E-2</v>
          </cell>
          <cell r="Q61">
            <v>7.6196908123962348E-2</v>
          </cell>
          <cell r="R61">
            <v>0.10725940491192994</v>
          </cell>
          <cell r="S61">
            <v>0.17549569545864013</v>
          </cell>
          <cell r="T61">
            <v>7.4557054539753559E-2</v>
          </cell>
          <cell r="U61">
            <v>-0.13003760722420463</v>
          </cell>
          <cell r="V61">
            <v>6.0521413064600592E-2</v>
          </cell>
          <cell r="W61">
            <v>-9.1966484526702589E-3</v>
          </cell>
          <cell r="X61">
            <v>-0.35319609607758318</v>
          </cell>
          <cell r="Y61">
            <v>1.8366322589578793E-2</v>
          </cell>
          <cell r="Z61">
            <v>0</v>
          </cell>
          <cell r="AA61">
            <v>3.234327834530281E-2</v>
          </cell>
          <cell r="AB61">
            <v>4.3611909374157237E-2</v>
          </cell>
          <cell r="AD61">
            <v>7.1185876176164342E-2</v>
          </cell>
        </row>
        <row r="63">
          <cell r="A63" t="str">
            <v>Depreciation</v>
          </cell>
          <cell r="B63" t="str">
            <v>Depreciation</v>
          </cell>
          <cell r="C63">
            <v>25568.28</v>
          </cell>
          <cell r="D63">
            <v>34952.189999999995</v>
          </cell>
          <cell r="E63">
            <v>35326.449999999997</v>
          </cell>
          <cell r="F63">
            <v>34921.400000000009</v>
          </cell>
          <cell r="G63">
            <v>43814.080000000002</v>
          </cell>
          <cell r="H63">
            <v>37148.51999999999</v>
          </cell>
          <cell r="I63">
            <v>37148.520000000004</v>
          </cell>
          <cell r="J63">
            <v>37743</v>
          </cell>
          <cell r="K63">
            <v>37445.760000000002</v>
          </cell>
          <cell r="L63">
            <v>37445.760000000002</v>
          </cell>
          <cell r="M63">
            <v>54440.65</v>
          </cell>
          <cell r="N63">
            <v>47454.000000000007</v>
          </cell>
          <cell r="O63">
            <v>31891.069999999992</v>
          </cell>
          <cell r="P63">
            <v>32532.22</v>
          </cell>
          <cell r="Q63">
            <v>25690.57</v>
          </cell>
          <cell r="R63">
            <v>25793.650000000009</v>
          </cell>
          <cell r="S63">
            <v>25915.659999999993</v>
          </cell>
          <cell r="T63">
            <v>26511.360000000008</v>
          </cell>
          <cell r="U63">
            <v>26778.519999999986</v>
          </cell>
          <cell r="V63">
            <v>26805.839999999986</v>
          </cell>
          <cell r="W63">
            <v>26907.79000000003</v>
          </cell>
          <cell r="X63">
            <v>26907.789999999986</v>
          </cell>
          <cell r="Y63">
            <v>27268.019999999997</v>
          </cell>
          <cell r="AA63">
            <v>303002.49000000005</v>
          </cell>
          <cell r="AB63">
            <v>350456.49000000005</v>
          </cell>
          <cell r="AD63">
            <v>415954.61000000004</v>
          </cell>
        </row>
        <row r="65">
          <cell r="B65" t="str">
            <v>EBIT</v>
          </cell>
          <cell r="C65">
            <v>100078.95000000016</v>
          </cell>
          <cell r="D65">
            <v>188974.26000000042</v>
          </cell>
          <cell r="E65">
            <v>206309.61999999959</v>
          </cell>
          <cell r="F65">
            <v>282386.23000000033</v>
          </cell>
          <cell r="G65">
            <v>397540.20999999961</v>
          </cell>
          <cell r="H65">
            <v>-127428.21999999843</v>
          </cell>
          <cell r="I65">
            <v>-81590.420000001977</v>
          </cell>
          <cell r="J65">
            <v>-87285.679999999003</v>
          </cell>
          <cell r="K65">
            <v>261515.7600000024</v>
          </cell>
          <cell r="L65">
            <v>102970.9300000025</v>
          </cell>
          <cell r="M65">
            <v>214481.90999999773</v>
          </cell>
          <cell r="N65">
            <v>315071.21000000468</v>
          </cell>
          <cell r="O65">
            <v>-158719.68000000011</v>
          </cell>
          <cell r="P65">
            <v>44020.140000000625</v>
          </cell>
          <cell r="Q65">
            <v>125330.60999999993</v>
          </cell>
          <cell r="R65">
            <v>276289.63999999937</v>
          </cell>
          <cell r="S65">
            <v>425823.94000000076</v>
          </cell>
          <cell r="T65">
            <v>145990.25999999911</v>
          </cell>
          <cell r="U65">
            <v>-150836.5</v>
          </cell>
          <cell r="V65">
            <v>83064.910000002201</v>
          </cell>
          <cell r="W65">
            <v>-42344.770000003795</v>
          </cell>
          <cell r="X65">
            <v>-372616.91999999509</v>
          </cell>
          <cell r="Y65">
            <v>2398.7599999993618</v>
          </cell>
          <cell r="Z65">
            <v>0</v>
          </cell>
          <cell r="AA65">
            <v>378400.38999999751</v>
          </cell>
          <cell r="AB65">
            <v>693471.60000000591</v>
          </cell>
          <cell r="AD65">
            <v>1457953.5500000061</v>
          </cell>
        </row>
        <row r="66">
          <cell r="C66">
            <v>5.3278037234402914E-2</v>
          </cell>
          <cell r="D66">
            <v>7.294573196508404E-2</v>
          </cell>
          <cell r="E66">
            <v>8.5709918813268199E-2</v>
          </cell>
          <cell r="F66">
            <v>9.7050536097526605E-2</v>
          </cell>
          <cell r="G66">
            <v>0.1343202538675107</v>
          </cell>
          <cell r="H66">
            <v>-5.1900200698512582E-2</v>
          </cell>
          <cell r="I66">
            <v>-6.8790708319330318E-2</v>
          </cell>
          <cell r="J66">
            <v>-3.9296010069496116E-2</v>
          </cell>
          <cell r="K66">
            <v>0.10881595634615281</v>
          </cell>
          <cell r="L66">
            <v>4.1747938828166749E-2</v>
          </cell>
          <cell r="M66">
            <v>7.5352375581759432E-2</v>
          </cell>
          <cell r="N66">
            <v>0.10982183085858634</v>
          </cell>
          <cell r="O66">
            <v>-7.9195319642973744E-2</v>
          </cell>
          <cell r="P66">
            <v>1.8848239553049893E-2</v>
          </cell>
          <cell r="Q66">
            <v>6.3234871925183969E-2</v>
          </cell>
          <cell r="R66">
            <v>9.8100965365318107E-2</v>
          </cell>
          <cell r="S66">
            <v>0.16542775637388943</v>
          </cell>
          <cell r="T66">
            <v>6.3098559753194158E-2</v>
          </cell>
          <cell r="U66">
            <v>-0.15810685892252752</v>
          </cell>
          <cell r="V66">
            <v>4.5755633135151123E-2</v>
          </cell>
          <cell r="W66">
            <v>-2.5227082207732204E-2</v>
          </cell>
          <cell r="X66">
            <v>-0.38068662368405848</v>
          </cell>
          <cell r="Y66">
            <v>1.4850415169751236E-3</v>
          </cell>
          <cell r="Z66">
            <v>0</v>
          </cell>
          <cell r="AA66">
            <v>1.7961046979638684E-2</v>
          </cell>
          <cell r="AB66">
            <v>2.8970980724114727E-2</v>
          </cell>
          <cell r="AD66">
            <v>5.5384625082639763E-2</v>
          </cell>
        </row>
        <row r="68">
          <cell r="A68" t="str">
            <v>Interest</v>
          </cell>
          <cell r="B68" t="str">
            <v>Interest expense</v>
          </cell>
          <cell r="C68">
            <v>-4152.9399999999996</v>
          </cell>
          <cell r="D68">
            <v>7482.6799999999985</v>
          </cell>
          <cell r="E68">
            <v>5198.7900000000036</v>
          </cell>
          <cell r="F68">
            <v>8184.2</v>
          </cell>
          <cell r="G68">
            <v>3579.9000000000015</v>
          </cell>
          <cell r="H68">
            <v>8898</v>
          </cell>
          <cell r="I68">
            <v>9859.7999999999993</v>
          </cell>
          <cell r="J68">
            <v>10876.240000000002</v>
          </cell>
          <cell r="K68">
            <v>23994.170000000002</v>
          </cell>
          <cell r="L68">
            <v>15658.630000000001</v>
          </cell>
          <cell r="M68">
            <v>21776.670000000002</v>
          </cell>
          <cell r="N68">
            <v>22564.34</v>
          </cell>
          <cell r="O68">
            <v>13523.810000000001</v>
          </cell>
          <cell r="P68">
            <v>10428.700000000001</v>
          </cell>
          <cell r="Q68">
            <v>7311.1699999999992</v>
          </cell>
          <cell r="R68">
            <v>3084.5300000000016</v>
          </cell>
          <cell r="S68">
            <v>-157.33000000000175</v>
          </cell>
          <cell r="T68">
            <v>-978.75</v>
          </cell>
          <cell r="U68">
            <v>-538.52000000001135</v>
          </cell>
          <cell r="V68">
            <v>-258.17999999999302</v>
          </cell>
          <cell r="W68">
            <v>-341.33000000000175</v>
          </cell>
          <cell r="X68">
            <v>213.02999999999884</v>
          </cell>
          <cell r="Y68">
            <v>204.55999999999767</v>
          </cell>
          <cell r="AA68">
            <v>32491.689999999988</v>
          </cell>
          <cell r="AB68">
            <v>55056.029999999992</v>
          </cell>
          <cell r="AD68">
            <v>111356.14000000001</v>
          </cell>
        </row>
        <row r="70">
          <cell r="B70" t="str">
            <v>Profit Before Tax</v>
          </cell>
          <cell r="C70">
            <v>104231.89000000016</v>
          </cell>
          <cell r="D70">
            <v>181491.58000000042</v>
          </cell>
          <cell r="E70">
            <v>201110.82999999958</v>
          </cell>
          <cell r="F70">
            <v>274202.03000000032</v>
          </cell>
          <cell r="G70">
            <v>393960.30999999959</v>
          </cell>
          <cell r="H70">
            <v>-136326.21999999843</v>
          </cell>
          <cell r="I70">
            <v>-91450.22000000198</v>
          </cell>
          <cell r="J70">
            <v>-98161.919999999009</v>
          </cell>
          <cell r="K70">
            <v>237521.59000000238</v>
          </cell>
          <cell r="L70">
            <v>87312.300000002491</v>
          </cell>
          <cell r="M70">
            <v>192705.23999999772</v>
          </cell>
          <cell r="N70">
            <v>292506.87000000465</v>
          </cell>
          <cell r="O70">
            <v>-172243.49000000011</v>
          </cell>
          <cell r="P70">
            <v>33591.440000000628</v>
          </cell>
          <cell r="Q70">
            <v>118019.43999999993</v>
          </cell>
          <cell r="R70">
            <v>273205.10999999935</v>
          </cell>
          <cell r="S70">
            <v>425981.27000000078</v>
          </cell>
          <cell r="T70">
            <v>146969.00999999911</v>
          </cell>
          <cell r="U70">
            <v>-150297.97999999998</v>
          </cell>
          <cell r="V70">
            <v>83323.090000002194</v>
          </cell>
          <cell r="W70">
            <v>-42003.440000003793</v>
          </cell>
          <cell r="X70">
            <v>-372829.94999999506</v>
          </cell>
          <cell r="Y70">
            <v>2194.1999999993641</v>
          </cell>
          <cell r="Z70">
            <v>0</v>
          </cell>
          <cell r="AA70">
            <v>345908.69999999751</v>
          </cell>
          <cell r="AB70">
            <v>638415.57000000589</v>
          </cell>
          <cell r="AD70">
            <v>1346597.4100000062</v>
          </cell>
        </row>
        <row r="71">
          <cell r="C71">
            <v>5.548889668039271E-2</v>
          </cell>
          <cell r="D71">
            <v>7.005735145410602E-2</v>
          </cell>
          <cell r="E71">
            <v>8.3550117109269947E-2</v>
          </cell>
          <cell r="F71">
            <v>9.4237789181611561E-2</v>
          </cell>
          <cell r="G71">
            <v>0.13311068294933792</v>
          </cell>
          <cell r="H71">
            <v>-5.5524264393472543E-2</v>
          </cell>
          <cell r="I71">
            <v>-7.7103726267845812E-2</v>
          </cell>
          <cell r="J71">
            <v>-4.4192492935394179E-2</v>
          </cell>
          <cell r="K71">
            <v>9.8832051149455868E-2</v>
          </cell>
          <cell r="L71">
            <v>3.539939436641544E-2</v>
          </cell>
          <cell r="M71">
            <v>6.7701735876247421E-2</v>
          </cell>
          <cell r="N71">
            <v>0.10195676082912981</v>
          </cell>
          <cell r="O71">
            <v>-8.594320658264526E-2</v>
          </cell>
          <cell r="P71">
            <v>1.4382950805061166E-2</v>
          </cell>
          <cell r="Q71">
            <v>5.954606119831328E-2</v>
          </cell>
          <cell r="R71">
            <v>9.7005754662888993E-2</v>
          </cell>
          <cell r="S71">
            <v>0.16548887728905054</v>
          </cell>
          <cell r="T71">
            <v>6.3521586024662124E-2</v>
          </cell>
          <cell r="U71">
            <v>-0.15754238211706623</v>
          </cell>
          <cell r="V71">
            <v>4.5897849497786476E-2</v>
          </cell>
          <cell r="W71">
            <v>-2.5023733365125089E-2</v>
          </cell>
          <cell r="X71">
            <v>-0.38090426723992116</v>
          </cell>
          <cell r="Y71">
            <v>1.3584010474356496E-3</v>
          </cell>
          <cell r="Z71">
            <v>0</v>
          </cell>
          <cell r="AA71">
            <v>1.6418805518053879E-2</v>
          </cell>
          <cell r="AB71">
            <v>2.667091943266996E-2</v>
          </cell>
          <cell r="AD71">
            <v>5.1154436772079447E-2</v>
          </cell>
        </row>
        <row r="73">
          <cell r="A73" t="str">
            <v>Income Tax</v>
          </cell>
          <cell r="B73" t="str">
            <v>Income tax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278364.40999999997</v>
          </cell>
          <cell r="O73">
            <v>0</v>
          </cell>
          <cell r="P73">
            <v>339587</v>
          </cell>
          <cell r="Q73">
            <v>0</v>
          </cell>
          <cell r="R73">
            <v>63312</v>
          </cell>
          <cell r="S73">
            <v>139275</v>
          </cell>
          <cell r="T73">
            <v>49008</v>
          </cell>
          <cell r="U73">
            <v>-47600</v>
          </cell>
          <cell r="V73">
            <v>21870</v>
          </cell>
          <cell r="W73">
            <v>-12601.032000001138</v>
          </cell>
          <cell r="X73">
            <v>-119295</v>
          </cell>
          <cell r="Y73">
            <v>700</v>
          </cell>
          <cell r="AA73">
            <v>434255.96799999883</v>
          </cell>
          <cell r="AB73">
            <v>712620.37799999875</v>
          </cell>
          <cell r="AD73">
            <v>0</v>
          </cell>
        </row>
        <row r="75">
          <cell r="B75" t="str">
            <v>PAT</v>
          </cell>
          <cell r="C75">
            <v>104231.89000000016</v>
          </cell>
          <cell r="D75">
            <v>181491.58000000042</v>
          </cell>
          <cell r="E75">
            <v>201110.82999999958</v>
          </cell>
          <cell r="F75">
            <v>274202.03000000032</v>
          </cell>
          <cell r="G75">
            <v>393960.30999999959</v>
          </cell>
          <cell r="H75">
            <v>-136326.21999999843</v>
          </cell>
          <cell r="I75">
            <v>-91450.22000000198</v>
          </cell>
          <cell r="J75">
            <v>-98161.919999999009</v>
          </cell>
          <cell r="K75">
            <v>237521.59000000238</v>
          </cell>
          <cell r="L75">
            <v>87312.300000002491</v>
          </cell>
          <cell r="M75">
            <v>192705.23999999772</v>
          </cell>
          <cell r="N75">
            <v>14142.460000004678</v>
          </cell>
          <cell r="O75">
            <v>-172243.49000000011</v>
          </cell>
          <cell r="P75">
            <v>-305995.55999999936</v>
          </cell>
          <cell r="Q75">
            <v>118019.43999999993</v>
          </cell>
          <cell r="R75">
            <v>209893.10999999935</v>
          </cell>
          <cell r="S75">
            <v>286706.27000000078</v>
          </cell>
          <cell r="T75">
            <v>97961.009999999107</v>
          </cell>
          <cell r="U75">
            <v>-102697.97999999998</v>
          </cell>
          <cell r="V75">
            <v>61453.090000002194</v>
          </cell>
          <cell r="W75">
            <v>-29402.408000002655</v>
          </cell>
          <cell r="X75">
            <v>-253534.94999999506</v>
          </cell>
          <cell r="Y75">
            <v>1494.1999999993641</v>
          </cell>
          <cell r="Z75">
            <v>0</v>
          </cell>
          <cell r="AA75">
            <v>-88347.268000001321</v>
          </cell>
          <cell r="AB75">
            <v>-74204.80799999286</v>
          </cell>
          <cell r="AD75">
            <v>1346597.4100000062</v>
          </cell>
        </row>
        <row r="76">
          <cell r="C76">
            <v>5.548889668039271E-2</v>
          </cell>
          <cell r="D76">
            <v>7.005735145410602E-2</v>
          </cell>
          <cell r="E76">
            <v>8.3550117109269947E-2</v>
          </cell>
          <cell r="F76">
            <v>9.4237789181611561E-2</v>
          </cell>
          <cell r="G76">
            <v>0.13311068294933792</v>
          </cell>
          <cell r="H76">
            <v>-5.5524264393472543E-2</v>
          </cell>
          <cell r="I76">
            <v>-7.7103726267845812E-2</v>
          </cell>
          <cell r="J76">
            <v>-4.4192492935394179E-2</v>
          </cell>
          <cell r="K76">
            <v>9.8832051149455868E-2</v>
          </cell>
          <cell r="L76">
            <v>3.539939436641544E-2</v>
          </cell>
          <cell r="M76">
            <v>6.7701735876247421E-2</v>
          </cell>
          <cell r="N76">
            <v>4.9295232339534086E-3</v>
          </cell>
          <cell r="O76">
            <v>-8.594320658264526E-2</v>
          </cell>
          <cell r="P76">
            <v>-0.13101906575148461</v>
          </cell>
          <cell r="Q76">
            <v>5.954606119831328E-2</v>
          </cell>
          <cell r="R76">
            <v>7.4525837141518905E-2</v>
          </cell>
          <cell r="S76">
            <v>0.1113821242282118</v>
          </cell>
          <cell r="T76">
            <v>4.2339801593395558E-2</v>
          </cell>
          <cell r="U76">
            <v>-0.10764804961324713</v>
          </cell>
          <cell r="V76">
            <v>3.3850937069111978E-2</v>
          </cell>
          <cell r="W76">
            <v>-1.7516613355587563E-2</v>
          </cell>
          <cell r="X76">
            <v>-0.25902571493910148</v>
          </cell>
          <cell r="Y76">
            <v>9.2504003512809772E-4</v>
          </cell>
          <cell r="Z76">
            <v>0</v>
          </cell>
          <cell r="AA76">
            <v>-4.1934666903244043E-3</v>
          </cell>
          <cell r="AB76">
            <v>-3.1000347558636995E-3</v>
          </cell>
          <cell r="AD76">
            <v>5.1154436772079447E-2</v>
          </cell>
        </row>
      </sheetData>
      <sheetData sheetId="28" refreshError="1">
        <row r="8">
          <cell r="A8" t="str">
            <v>Sales - External</v>
          </cell>
          <cell r="B8" t="str">
            <v>External Sales</v>
          </cell>
          <cell r="C8">
            <v>998451.19000000006</v>
          </cell>
          <cell r="D8">
            <v>902699.58</v>
          </cell>
          <cell r="E8">
            <v>912068.97000000009</v>
          </cell>
          <cell r="F8">
            <v>1052971.58</v>
          </cell>
          <cell r="G8">
            <v>1365366.7300000002</v>
          </cell>
          <cell r="H8">
            <v>1016683.7200000002</v>
          </cell>
          <cell r="I8">
            <v>1031088.0628425542</v>
          </cell>
          <cell r="J8">
            <v>1106717.2710414641</v>
          </cell>
          <cell r="K8">
            <v>1176135.185354549</v>
          </cell>
          <cell r="L8">
            <v>1174839.7917069606</v>
          </cell>
          <cell r="M8">
            <v>1217962.8225670354</v>
          </cell>
          <cell r="N8">
            <v>1151410.824465991</v>
          </cell>
          <cell r="O8">
            <v>1124398</v>
          </cell>
          <cell r="P8">
            <v>1032838</v>
          </cell>
          <cell r="Q8">
            <v>1037602</v>
          </cell>
          <cell r="R8">
            <v>819215.08000000007</v>
          </cell>
          <cell r="S8">
            <v>1162633.94</v>
          </cell>
          <cell r="T8">
            <v>962627.12000000011</v>
          </cell>
          <cell r="U8">
            <v>772317.85000000009</v>
          </cell>
          <cell r="V8">
            <v>924990.92000000016</v>
          </cell>
          <cell r="W8">
            <v>1074198.5</v>
          </cell>
          <cell r="X8">
            <v>874400.99</v>
          </cell>
          <cell r="Y8">
            <v>1027096.3200000001</v>
          </cell>
          <cell r="AA8">
            <v>10812318.720000001</v>
          </cell>
          <cell r="AB8">
            <v>11963729.544465993</v>
          </cell>
          <cell r="AD8">
            <v>11954984.903512564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A.C.N.</v>
          </cell>
          <cell r="B14" t="str">
            <v>A.C.N.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998451.19000000006</v>
          </cell>
          <cell r="D16">
            <v>902699.58</v>
          </cell>
          <cell r="E16">
            <v>912068.97000000009</v>
          </cell>
          <cell r="F16">
            <v>1052971.58</v>
          </cell>
          <cell r="G16">
            <v>1365366.7300000002</v>
          </cell>
          <cell r="H16">
            <v>1016683.7200000002</v>
          </cell>
          <cell r="I16">
            <v>1031088.0628425542</v>
          </cell>
          <cell r="J16">
            <v>1106717.2710414641</v>
          </cell>
          <cell r="K16">
            <v>1176135.185354549</v>
          </cell>
          <cell r="L16">
            <v>1174839.7917069606</v>
          </cell>
          <cell r="M16">
            <v>1217962.8225670354</v>
          </cell>
          <cell r="N16">
            <v>1151410.824465991</v>
          </cell>
          <cell r="O16">
            <v>1124398</v>
          </cell>
          <cell r="P16">
            <v>1032838</v>
          </cell>
          <cell r="Q16">
            <v>1037602</v>
          </cell>
          <cell r="R16">
            <v>819215.08000000007</v>
          </cell>
          <cell r="S16">
            <v>1162633.94</v>
          </cell>
          <cell r="T16">
            <v>962627.12000000011</v>
          </cell>
          <cell r="U16">
            <v>772317.85000000009</v>
          </cell>
          <cell r="V16">
            <v>924990.92000000016</v>
          </cell>
          <cell r="W16">
            <v>1074198.5</v>
          </cell>
          <cell r="X16">
            <v>874400.99</v>
          </cell>
          <cell r="Y16">
            <v>1027096.3200000001</v>
          </cell>
          <cell r="Z16">
            <v>0</v>
          </cell>
          <cell r="AA16">
            <v>10812318.720000001</v>
          </cell>
          <cell r="AB16">
            <v>11963729.544465993</v>
          </cell>
          <cell r="AD16">
            <v>11954984.903512564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438523.68000000017</v>
          </cell>
          <cell r="D18">
            <v>471593.99999999977</v>
          </cell>
          <cell r="E18">
            <v>440936.40000000014</v>
          </cell>
          <cell r="F18">
            <v>552805.16999999993</v>
          </cell>
          <cell r="G18">
            <v>711273.77000000025</v>
          </cell>
          <cell r="H18">
            <v>470257.14999999979</v>
          </cell>
          <cell r="I18">
            <v>524009.69999999995</v>
          </cell>
          <cell r="J18">
            <v>456250.18999999994</v>
          </cell>
          <cell r="K18">
            <v>569097.37999999966</v>
          </cell>
          <cell r="L18">
            <v>598023.6</v>
          </cell>
          <cell r="M18">
            <v>541881.12000000011</v>
          </cell>
          <cell r="N18">
            <v>498733.65999999794</v>
          </cell>
          <cell r="O18">
            <v>481787.29999999981</v>
          </cell>
          <cell r="P18">
            <v>459711.17000000051</v>
          </cell>
          <cell r="Q18">
            <v>418901.59000000032</v>
          </cell>
          <cell r="R18">
            <v>348469.30999999988</v>
          </cell>
          <cell r="S18">
            <v>548474.27000000025</v>
          </cell>
          <cell r="T18">
            <v>448311.27</v>
          </cell>
          <cell r="U18">
            <v>405290.57999999996</v>
          </cell>
          <cell r="V18">
            <v>497501.20000000019</v>
          </cell>
          <cell r="W18">
            <v>524202.66999999993</v>
          </cell>
          <cell r="X18">
            <v>475098.13000000024</v>
          </cell>
          <cell r="Y18">
            <v>544092.79</v>
          </cell>
          <cell r="AA18">
            <v>5151840.2800000012</v>
          </cell>
          <cell r="AB18">
            <v>5650573.9399999995</v>
          </cell>
          <cell r="AD18">
            <v>5774652.1599999992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559927.50999999989</v>
          </cell>
          <cell r="D20">
            <v>431105.58000000019</v>
          </cell>
          <cell r="E20">
            <v>471132.56999999995</v>
          </cell>
          <cell r="F20">
            <v>500166.41000000015</v>
          </cell>
          <cell r="G20">
            <v>654092.96</v>
          </cell>
          <cell r="H20">
            <v>546426.57000000041</v>
          </cell>
          <cell r="I20">
            <v>507078.36284255423</v>
          </cell>
          <cell r="J20">
            <v>650467.08104146412</v>
          </cell>
          <cell r="K20">
            <v>607037.80535454932</v>
          </cell>
          <cell r="L20">
            <v>576816.19170696067</v>
          </cell>
          <cell r="M20">
            <v>676081.70256703533</v>
          </cell>
          <cell r="N20">
            <v>652677.16446599306</v>
          </cell>
          <cell r="O20">
            <v>642610.70000000019</v>
          </cell>
          <cell r="P20">
            <v>573126.82999999949</v>
          </cell>
          <cell r="Q20">
            <v>618700.40999999968</v>
          </cell>
          <cell r="R20">
            <v>470745.77000000019</v>
          </cell>
          <cell r="S20">
            <v>614159.66999999969</v>
          </cell>
          <cell r="T20">
            <v>514315.85000000009</v>
          </cell>
          <cell r="U20">
            <v>367027.27000000014</v>
          </cell>
          <cell r="V20">
            <v>427489.72</v>
          </cell>
          <cell r="W20">
            <v>549995.83000000007</v>
          </cell>
          <cell r="X20">
            <v>399302.85999999975</v>
          </cell>
          <cell r="Y20">
            <v>483003.53</v>
          </cell>
          <cell r="Z20">
            <v>0</v>
          </cell>
          <cell r="AA20">
            <v>5660478.4399999995</v>
          </cell>
          <cell r="AB20">
            <v>6313155.6044659931</v>
          </cell>
          <cell r="AD20">
            <v>6180332.7435125643</v>
          </cell>
        </row>
        <row r="21">
          <cell r="C21">
            <v>0.56079607657135433</v>
          </cell>
          <cell r="D21">
            <v>0.47757370176244041</v>
          </cell>
          <cell r="E21">
            <v>0.51655366589217466</v>
          </cell>
          <cell r="F21">
            <v>0.47500466251900181</v>
          </cell>
          <cell r="G21">
            <v>0.47906027415799113</v>
          </cell>
          <cell r="H21">
            <v>0.53745974215068604</v>
          </cell>
          <cell r="I21">
            <v>0.49178957755035557</v>
          </cell>
          <cell r="J21">
            <v>0.58774458306713628</v>
          </cell>
          <cell r="K21">
            <v>0.5161292791113602</v>
          </cell>
          <cell r="L21">
            <v>0.49097434031314752</v>
          </cell>
          <cell r="M21">
            <v>0.55509223273506325</v>
          </cell>
          <cell r="N21">
            <v>0.56684994668926791</v>
          </cell>
          <cell r="O21">
            <v>0.57151533531720988</v>
          </cell>
          <cell r="P21">
            <v>0.55490486407355222</v>
          </cell>
          <cell r="Q21">
            <v>0.5962791224380829</v>
          </cell>
          <cell r="R21">
            <v>0.57463025460908279</v>
          </cell>
          <cell r="S21">
            <v>0.52824853022955764</v>
          </cell>
          <cell r="T21">
            <v>0.53428356558248646</v>
          </cell>
          <cell r="U21">
            <v>0.47522826256055078</v>
          </cell>
          <cell r="V21">
            <v>0.46215558526779904</v>
          </cell>
          <cell r="W21">
            <v>0.51200576988331303</v>
          </cell>
          <cell r="X21">
            <v>0.45665874646367882</v>
          </cell>
          <cell r="Y21">
            <v>0.47026118251499527</v>
          </cell>
          <cell r="Z21">
            <v>0</v>
          </cell>
          <cell r="AA21">
            <v>0.52352123412063079</v>
          </cell>
          <cell r="AB21">
            <v>0.52769126725923354</v>
          </cell>
          <cell r="AD21">
            <v>0.51696700526126849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70750.720000000001</v>
          </cell>
          <cell r="D23">
            <v>94555.829999999987</v>
          </cell>
          <cell r="E23">
            <v>81195.62</v>
          </cell>
          <cell r="F23">
            <v>80483.360000000001</v>
          </cell>
          <cell r="G23">
            <v>132720.10999999999</v>
          </cell>
          <cell r="H23">
            <v>148968.86999999997</v>
          </cell>
          <cell r="I23">
            <v>76442.53</v>
          </cell>
          <cell r="J23">
            <v>119235.52000000002</v>
          </cell>
          <cell r="K23">
            <v>124831.56</v>
          </cell>
          <cell r="L23">
            <v>172341.22</v>
          </cell>
          <cell r="M23">
            <v>114258.83</v>
          </cell>
          <cell r="N23">
            <v>121118.62000000001</v>
          </cell>
          <cell r="O23">
            <v>138571.82</v>
          </cell>
          <cell r="P23">
            <v>112905.05</v>
          </cell>
          <cell r="Q23">
            <v>152568.04</v>
          </cell>
          <cell r="R23">
            <v>119089.65</v>
          </cell>
          <cell r="S23">
            <v>144320.46</v>
          </cell>
          <cell r="T23">
            <v>104052.59999999999</v>
          </cell>
          <cell r="U23">
            <v>108256.98</v>
          </cell>
          <cell r="V23">
            <v>116078.3</v>
          </cell>
          <cell r="W23">
            <v>122246.37000000001</v>
          </cell>
          <cell r="X23">
            <v>120549.62</v>
          </cell>
          <cell r="Y23">
            <v>111266.81999999999</v>
          </cell>
          <cell r="AA23">
            <v>1349905.7100000002</v>
          </cell>
          <cell r="AB23">
            <v>1471024.3300000003</v>
          </cell>
          <cell r="AD23">
            <v>1215784.17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</row>
        <row r="26">
          <cell r="A26" t="str">
            <v>Factory Rent</v>
          </cell>
          <cell r="B26" t="str">
            <v>Factory Rent</v>
          </cell>
          <cell r="C26">
            <v>6736.78</v>
          </cell>
          <cell r="D26">
            <v>7472.83</v>
          </cell>
          <cell r="E26">
            <v>8040.98</v>
          </cell>
          <cell r="F26">
            <v>7347.83</v>
          </cell>
          <cell r="G26">
            <v>23967.63</v>
          </cell>
          <cell r="H26">
            <v>18804.059999999998</v>
          </cell>
          <cell r="I26">
            <v>8751.64</v>
          </cell>
          <cell r="J26">
            <v>17015.39</v>
          </cell>
          <cell r="K26">
            <v>24600.799999999999</v>
          </cell>
          <cell r="L26">
            <v>18534.11</v>
          </cell>
          <cell r="M26">
            <v>18534.11</v>
          </cell>
          <cell r="N26">
            <v>18534.11</v>
          </cell>
          <cell r="O26">
            <v>18559.36</v>
          </cell>
          <cell r="P26">
            <v>18559.36</v>
          </cell>
          <cell r="Q26">
            <v>18559.36</v>
          </cell>
          <cell r="R26">
            <v>21210.61</v>
          </cell>
          <cell r="S26">
            <v>19006.86</v>
          </cell>
          <cell r="T26">
            <v>20166.449999999997</v>
          </cell>
          <cell r="U26">
            <v>19748.8</v>
          </cell>
          <cell r="V26">
            <v>19748.8</v>
          </cell>
          <cell r="W26">
            <v>19748.8</v>
          </cell>
          <cell r="X26">
            <v>19748.8</v>
          </cell>
          <cell r="Y26">
            <v>19748.8</v>
          </cell>
          <cell r="AA26">
            <v>214805.99999999994</v>
          </cell>
          <cell r="AB26">
            <v>233340.10999999993</v>
          </cell>
          <cell r="AD26">
            <v>159806.15999999997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7181.56</v>
          </cell>
          <cell r="D27">
            <v>4298.7699999999995</v>
          </cell>
          <cell r="E27">
            <v>6709.7199999999993</v>
          </cell>
          <cell r="F27">
            <v>7438.14</v>
          </cell>
          <cell r="G27">
            <v>7586.18</v>
          </cell>
          <cell r="H27">
            <v>2111.77</v>
          </cell>
          <cell r="I27">
            <v>9215.9</v>
          </cell>
          <cell r="J27">
            <v>14804.279999999999</v>
          </cell>
          <cell r="K27">
            <v>5111.42</v>
          </cell>
          <cell r="L27">
            <v>6421.2800000000007</v>
          </cell>
          <cell r="M27">
            <v>6378.32</v>
          </cell>
          <cell r="N27">
            <v>7200</v>
          </cell>
          <cell r="O27">
            <v>4564.79</v>
          </cell>
          <cell r="P27">
            <v>3777.08</v>
          </cell>
          <cell r="Q27">
            <v>5889.13</v>
          </cell>
          <cell r="R27">
            <v>5875.59</v>
          </cell>
          <cell r="S27">
            <v>4245.4799999999996</v>
          </cell>
          <cell r="T27">
            <v>5404.6699999999992</v>
          </cell>
          <cell r="U27">
            <v>5388.5</v>
          </cell>
          <cell r="V27">
            <v>12449.05</v>
          </cell>
          <cell r="W27">
            <v>13104.490000000002</v>
          </cell>
          <cell r="X27">
            <v>9496.7899999999991</v>
          </cell>
          <cell r="Y27">
            <v>8809.92</v>
          </cell>
          <cell r="AA27">
            <v>79005.489999999991</v>
          </cell>
          <cell r="AB27">
            <v>86205.489999999991</v>
          </cell>
          <cell r="AD27">
            <v>77257.34</v>
          </cell>
        </row>
        <row r="28">
          <cell r="A28" t="str">
            <v>Factory Motor</v>
          </cell>
          <cell r="B28" t="str">
            <v>Motor Vehicle Expenses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</row>
        <row r="29">
          <cell r="A29" t="str">
            <v>Factory Insurance</v>
          </cell>
          <cell r="B29" t="str">
            <v>Insurance - General</v>
          </cell>
          <cell r="C29">
            <v>1283.06</v>
          </cell>
          <cell r="D29">
            <v>2566.12</v>
          </cell>
          <cell r="E29">
            <v>12515.57</v>
          </cell>
          <cell r="F29">
            <v>2860.52</v>
          </cell>
          <cell r="G29">
            <v>10658.14</v>
          </cell>
          <cell r="H29">
            <v>1429.99</v>
          </cell>
          <cell r="I29">
            <v>13518.12</v>
          </cell>
          <cell r="J29">
            <v>0</v>
          </cell>
          <cell r="K29">
            <v>26783.45</v>
          </cell>
          <cell r="L29">
            <v>1429.99</v>
          </cell>
          <cell r="M29">
            <v>1429.99</v>
          </cell>
          <cell r="N29">
            <v>1429.99</v>
          </cell>
          <cell r="O29">
            <v>1211.53</v>
          </cell>
          <cell r="P29">
            <v>1211.53</v>
          </cell>
          <cell r="Q29">
            <v>11741.45</v>
          </cell>
          <cell r="R29">
            <v>1211.53</v>
          </cell>
          <cell r="S29">
            <v>-10615.95</v>
          </cell>
          <cell r="T29">
            <v>0</v>
          </cell>
          <cell r="U29">
            <v>5171.01</v>
          </cell>
          <cell r="V29">
            <v>1723.8</v>
          </cell>
          <cell r="W29">
            <v>1723.8</v>
          </cell>
          <cell r="X29">
            <v>3383.25</v>
          </cell>
          <cell r="Y29">
            <v>3383.25</v>
          </cell>
          <cell r="AA29">
            <v>20145.199999999997</v>
          </cell>
          <cell r="AB29">
            <v>21575.189999999995</v>
          </cell>
          <cell r="AD29">
            <v>74474.950000000012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1604.8400000000001</v>
          </cell>
          <cell r="D32">
            <v>871.5100000000001</v>
          </cell>
          <cell r="E32">
            <v>1556.98</v>
          </cell>
          <cell r="F32">
            <v>652.29</v>
          </cell>
          <cell r="G32">
            <v>2178.81</v>
          </cell>
          <cell r="H32">
            <v>1052.2900000000002</v>
          </cell>
          <cell r="I32">
            <v>3151.95</v>
          </cell>
          <cell r="J32">
            <v>1384.4400000000003</v>
          </cell>
          <cell r="K32">
            <v>1904.1700000000003</v>
          </cell>
          <cell r="L32">
            <v>1931.44</v>
          </cell>
          <cell r="M32">
            <v>4459.3500000000004</v>
          </cell>
          <cell r="N32">
            <v>3800.5</v>
          </cell>
          <cell r="O32">
            <v>823.37999999999988</v>
          </cell>
          <cell r="P32">
            <v>3852.8400000000006</v>
          </cell>
          <cell r="Q32">
            <v>1484.3600000000001</v>
          </cell>
          <cell r="R32">
            <v>3565.3000000000006</v>
          </cell>
          <cell r="S32">
            <v>758.42000000000007</v>
          </cell>
          <cell r="T32">
            <v>3968.05</v>
          </cell>
          <cell r="U32">
            <v>3436.3199999999997</v>
          </cell>
          <cell r="V32">
            <v>2398.4800000000005</v>
          </cell>
          <cell r="W32">
            <v>2463.81</v>
          </cell>
          <cell r="X32">
            <v>5864.11</v>
          </cell>
          <cell r="Y32">
            <v>3329.9800000000005</v>
          </cell>
          <cell r="AA32">
            <v>31945.050000000003</v>
          </cell>
          <cell r="AB32">
            <v>35745.550000000003</v>
          </cell>
          <cell r="AD32">
            <v>20748.07</v>
          </cell>
        </row>
        <row r="33">
          <cell r="B33" t="str">
            <v>Total Manufacturing Costs</v>
          </cell>
          <cell r="C33">
            <v>87556.959999999992</v>
          </cell>
          <cell r="D33">
            <v>109765.05999999998</v>
          </cell>
          <cell r="E33">
            <v>110018.86999999998</v>
          </cell>
          <cell r="F33">
            <v>98782.14</v>
          </cell>
          <cell r="G33">
            <v>177110.87</v>
          </cell>
          <cell r="H33">
            <v>172366.97999999995</v>
          </cell>
          <cell r="I33">
            <v>111080.13999999998</v>
          </cell>
          <cell r="J33">
            <v>152439.63000000003</v>
          </cell>
          <cell r="K33">
            <v>183231.40000000002</v>
          </cell>
          <cell r="L33">
            <v>200658.04</v>
          </cell>
          <cell r="M33">
            <v>145060.6</v>
          </cell>
          <cell r="N33">
            <v>152083.22</v>
          </cell>
          <cell r="O33">
            <v>163730.88</v>
          </cell>
          <cell r="P33">
            <v>140305.85999999999</v>
          </cell>
          <cell r="Q33">
            <v>190242.34000000003</v>
          </cell>
          <cell r="R33">
            <v>150952.68</v>
          </cell>
          <cell r="S33">
            <v>157715.27000000002</v>
          </cell>
          <cell r="T33">
            <v>133591.76999999999</v>
          </cell>
          <cell r="U33">
            <v>142001.61000000002</v>
          </cell>
          <cell r="V33">
            <v>152398.43</v>
          </cell>
          <cell r="W33">
            <v>159287.26999999999</v>
          </cell>
          <cell r="X33">
            <v>159042.56999999998</v>
          </cell>
          <cell r="Y33">
            <v>146538.77000000002</v>
          </cell>
          <cell r="Z33">
            <v>0</v>
          </cell>
          <cell r="AA33">
            <v>1695807.4500000002</v>
          </cell>
          <cell r="AB33">
            <v>1847890.6700000002</v>
          </cell>
          <cell r="AD33">
            <v>1548070.69</v>
          </cell>
        </row>
        <row r="34">
          <cell r="C34">
            <v>8.7692779453745748E-2</v>
          </cell>
          <cell r="D34">
            <v>0.12159644518722384</v>
          </cell>
          <cell r="E34">
            <v>0.12062560356592328</v>
          </cell>
          <cell r="F34">
            <v>9.381273139394701E-2</v>
          </cell>
          <cell r="G34">
            <v>0.12971670255946544</v>
          </cell>
          <cell r="H34">
            <v>0.16953844800426224</v>
          </cell>
          <cell r="I34">
            <v>0.10773099214607218</v>
          </cell>
          <cell r="J34">
            <v>0.137740355182628</v>
          </cell>
          <cell r="K34">
            <v>0.15579110486756201</v>
          </cell>
          <cell r="L34">
            <v>0.17079608761672757</v>
          </cell>
          <cell r="M34">
            <v>0.11910100810323873</v>
          </cell>
          <cell r="N34">
            <v>0.13208423680621048</v>
          </cell>
          <cell r="O34">
            <v>0.14561648099694235</v>
          </cell>
          <cell r="P34">
            <v>0.13584498246578844</v>
          </cell>
          <cell r="Q34">
            <v>0.18334808529667448</v>
          </cell>
          <cell r="R34">
            <v>0.18426501621527766</v>
          </cell>
          <cell r="S34">
            <v>0.1356534198545761</v>
          </cell>
          <cell r="T34">
            <v>0.13877831532525281</v>
          </cell>
          <cell r="U34">
            <v>0.1838642082401695</v>
          </cell>
          <cell r="V34">
            <v>0.16475667674662142</v>
          </cell>
          <cell r="W34">
            <v>0.14828476301167801</v>
          </cell>
          <cell r="X34">
            <v>0.18188745417591531</v>
          </cell>
          <cell r="Y34">
            <v>0.14267286051613934</v>
          </cell>
          <cell r="Z34">
            <v>0</v>
          </cell>
          <cell r="AA34">
            <v>0.15684031278722793</v>
          </cell>
          <cell r="AB34">
            <v>0.15445774355997294</v>
          </cell>
          <cell r="AD34">
            <v>0.12949164741689906</v>
          </cell>
        </row>
        <row r="35">
          <cell r="B35" t="str">
            <v>Contribution margin</v>
          </cell>
          <cell r="C35">
            <v>472370.54999999993</v>
          </cell>
          <cell r="D35">
            <v>321340.52000000019</v>
          </cell>
          <cell r="E35">
            <v>361113.69999999995</v>
          </cell>
          <cell r="F35">
            <v>401384.27000000014</v>
          </cell>
          <cell r="G35">
            <v>476982.08999999997</v>
          </cell>
          <cell r="H35">
            <v>374059.59000000043</v>
          </cell>
          <cell r="I35">
            <v>395998.22284255421</v>
          </cell>
          <cell r="J35">
            <v>498027.45104146411</v>
          </cell>
          <cell r="K35">
            <v>423806.40535454929</v>
          </cell>
          <cell r="L35">
            <v>376158.15170696063</v>
          </cell>
          <cell r="M35">
            <v>531021.10256703536</v>
          </cell>
          <cell r="N35">
            <v>500593.94446599309</v>
          </cell>
          <cell r="O35">
            <v>478879.82000000018</v>
          </cell>
          <cell r="P35">
            <v>432820.96999999951</v>
          </cell>
          <cell r="Q35">
            <v>428458.06999999966</v>
          </cell>
          <cell r="R35">
            <v>319793.0900000002</v>
          </cell>
          <cell r="S35">
            <v>456444.39999999967</v>
          </cell>
          <cell r="T35">
            <v>380724.08000000007</v>
          </cell>
          <cell r="U35">
            <v>225025.66000000012</v>
          </cell>
          <cell r="V35">
            <v>275091.28999999998</v>
          </cell>
          <cell r="W35">
            <v>390708.56000000006</v>
          </cell>
          <cell r="X35">
            <v>240260.28999999978</v>
          </cell>
          <cell r="Y35">
            <v>336464.76</v>
          </cell>
          <cell r="Z35">
            <v>0</v>
          </cell>
          <cell r="AA35">
            <v>3964670.9899999993</v>
          </cell>
          <cell r="AB35">
            <v>4465264.9344659932</v>
          </cell>
          <cell r="AD35">
            <v>4632262.0535125639</v>
          </cell>
        </row>
        <row r="36">
          <cell r="C36">
            <v>0.47310329711760862</v>
          </cell>
          <cell r="D36">
            <v>0.35597725657521656</v>
          </cell>
          <cell r="E36">
            <v>0.39592806232625138</v>
          </cell>
          <cell r="F36">
            <v>0.38119193112505478</v>
          </cell>
          <cell r="G36">
            <v>0.34934357159852569</v>
          </cell>
          <cell r="H36">
            <v>0.36792129414642377</v>
          </cell>
          <cell r="I36">
            <v>0.38405858540428339</v>
          </cell>
          <cell r="J36">
            <v>0.45000422788450828</v>
          </cell>
          <cell r="K36">
            <v>0.36033817424379816</v>
          </cell>
          <cell r="L36">
            <v>0.32017825269641997</v>
          </cell>
          <cell r="M36">
            <v>0.43599122463182449</v>
          </cell>
          <cell r="N36">
            <v>0.43476570988305752</v>
          </cell>
          <cell r="O36">
            <v>0.42589885432026753</v>
          </cell>
          <cell r="P36">
            <v>0.41905988160776375</v>
          </cell>
          <cell r="Q36">
            <v>0.41293103714140844</v>
          </cell>
          <cell r="R36">
            <v>0.39036523839380516</v>
          </cell>
          <cell r="S36">
            <v>0.39259511037498157</v>
          </cell>
          <cell r="T36">
            <v>0.3955052502572336</v>
          </cell>
          <cell r="U36">
            <v>0.29136405432038132</v>
          </cell>
          <cell r="V36">
            <v>0.29739890852117762</v>
          </cell>
          <cell r="W36">
            <v>0.36372100687163506</v>
          </cell>
          <cell r="X36">
            <v>0.27477129228776354</v>
          </cell>
          <cell r="Y36">
            <v>0.32758832199885596</v>
          </cell>
          <cell r="Z36">
            <v>0</v>
          </cell>
          <cell r="AA36">
            <v>0.36668092133340285</v>
          </cell>
          <cell r="AB36">
            <v>0.37323352369926066</v>
          </cell>
          <cell r="AD36">
            <v>0.38747535784436937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32373.87</v>
          </cell>
          <cell r="D38">
            <v>47157.72</v>
          </cell>
          <cell r="E38">
            <v>31678.260000000002</v>
          </cell>
          <cell r="F38">
            <v>36476.01</v>
          </cell>
          <cell r="G38">
            <v>35358.619999999995</v>
          </cell>
          <cell r="H38">
            <v>36089.760000000002</v>
          </cell>
          <cell r="I38">
            <v>46383.78</v>
          </cell>
          <cell r="J38">
            <v>38308.43</v>
          </cell>
          <cell r="K38">
            <v>39016.179999999993</v>
          </cell>
          <cell r="L38">
            <v>47128.310000000005</v>
          </cell>
          <cell r="M38">
            <v>53939.740000000005</v>
          </cell>
          <cell r="N38">
            <v>52418.94</v>
          </cell>
          <cell r="O38">
            <v>78989.02</v>
          </cell>
          <cell r="P38">
            <v>55865.88</v>
          </cell>
          <cell r="Q38">
            <v>54194.36</v>
          </cell>
          <cell r="R38">
            <v>53160.360000000008</v>
          </cell>
          <cell r="S38">
            <v>53805.919999999998</v>
          </cell>
          <cell r="T38">
            <v>63900.69</v>
          </cell>
          <cell r="U38">
            <v>44897.37999999999</v>
          </cell>
          <cell r="V38">
            <v>50096.299999999996</v>
          </cell>
          <cell r="W38">
            <v>45198.64</v>
          </cell>
          <cell r="X38">
            <v>38669.78</v>
          </cell>
          <cell r="Y38">
            <v>42126.01</v>
          </cell>
          <cell r="AA38">
            <v>580904.34000000008</v>
          </cell>
          <cell r="AB38">
            <v>633323.28</v>
          </cell>
          <cell r="AD38">
            <v>443910.68</v>
          </cell>
        </row>
        <row r="39">
          <cell r="A39" t="str">
            <v>Installation Labour</v>
          </cell>
          <cell r="B39" t="str">
            <v>Installation Labour</v>
          </cell>
          <cell r="C39">
            <v>102374.25</v>
          </cell>
          <cell r="D39">
            <v>101230.20999999999</v>
          </cell>
          <cell r="E39">
            <v>90621.540000000008</v>
          </cell>
          <cell r="F39">
            <v>106353.8</v>
          </cell>
          <cell r="G39">
            <v>124611.91</v>
          </cell>
          <cell r="H39">
            <v>106013.44</v>
          </cell>
          <cell r="I39">
            <v>100997.68000000001</v>
          </cell>
          <cell r="J39">
            <v>123631.70999999999</v>
          </cell>
          <cell r="K39">
            <v>129262.9</v>
          </cell>
          <cell r="L39">
            <v>134449.01999999999</v>
          </cell>
          <cell r="M39">
            <v>144544.4</v>
          </cell>
          <cell r="N39">
            <v>116330.36000000002</v>
          </cell>
          <cell r="O39">
            <v>126840.32000000001</v>
          </cell>
          <cell r="P39">
            <v>105099.93</v>
          </cell>
          <cell r="Q39">
            <v>104318.54999999999</v>
          </cell>
          <cell r="R39">
            <v>91232.18</v>
          </cell>
          <cell r="S39">
            <v>110619.54999999999</v>
          </cell>
          <cell r="T39">
            <v>108617.42</v>
          </cell>
          <cell r="U39">
            <v>82896.100000000006</v>
          </cell>
          <cell r="V39">
            <v>93487.5</v>
          </cell>
          <cell r="W39">
            <v>114764.61</v>
          </cell>
          <cell r="X39">
            <v>92919.67</v>
          </cell>
          <cell r="Y39">
            <v>113359.76999999999</v>
          </cell>
          <cell r="AA39">
            <v>1144155.6000000001</v>
          </cell>
          <cell r="AB39">
            <v>1260485.96</v>
          </cell>
          <cell r="AD39">
            <v>1264090.8599999999</v>
          </cell>
        </row>
        <row r="40">
          <cell r="A40" t="str">
            <v>Sales Commission</v>
          </cell>
          <cell r="B40" t="str">
            <v>Sales Commission</v>
          </cell>
          <cell r="C40">
            <v>480.25</v>
          </cell>
          <cell r="D40">
            <v>0</v>
          </cell>
          <cell r="E40">
            <v>2674.92</v>
          </cell>
          <cell r="F40">
            <v>0</v>
          </cell>
          <cell r="G40">
            <v>13883.34</v>
          </cell>
          <cell r="H40">
            <v>10198.490000000002</v>
          </cell>
          <cell r="I40">
            <v>7760.89</v>
          </cell>
          <cell r="J40">
            <v>3236.65</v>
          </cell>
          <cell r="K40">
            <v>4842.24</v>
          </cell>
          <cell r="L40">
            <v>0</v>
          </cell>
          <cell r="M40">
            <v>6040.35</v>
          </cell>
          <cell r="N40">
            <v>3948.11</v>
          </cell>
          <cell r="O40">
            <v>263.85000000000002</v>
          </cell>
          <cell r="P40">
            <v>993.02</v>
          </cell>
          <cell r="Q40">
            <v>3470.3999999999996</v>
          </cell>
          <cell r="R40">
            <v>583.20000000000005</v>
          </cell>
          <cell r="S40">
            <v>1251.93</v>
          </cell>
          <cell r="T40">
            <v>1208.67</v>
          </cell>
          <cell r="U40">
            <v>600.73</v>
          </cell>
          <cell r="V40">
            <v>493.44</v>
          </cell>
          <cell r="W40">
            <v>1742.3</v>
          </cell>
          <cell r="X40">
            <v>582.45000000000005</v>
          </cell>
          <cell r="Y40">
            <v>1031.2</v>
          </cell>
          <cell r="AA40">
            <v>12221.19</v>
          </cell>
          <cell r="AB40">
            <v>16169.300000000001</v>
          </cell>
          <cell r="AD40">
            <v>49117.130000000005</v>
          </cell>
        </row>
        <row r="41">
          <cell r="A41" t="str">
            <v>Sales Advertising</v>
          </cell>
          <cell r="B41" t="str">
            <v>Advertising Expenses</v>
          </cell>
          <cell r="C41">
            <v>14281.039999999999</v>
          </cell>
          <cell r="D41">
            <v>12526.269999999999</v>
          </cell>
          <cell r="E41">
            <v>14359.82</v>
          </cell>
          <cell r="F41">
            <v>14149.369999999999</v>
          </cell>
          <cell r="G41">
            <v>18623.57</v>
          </cell>
          <cell r="H41">
            <v>16851.93</v>
          </cell>
          <cell r="I41">
            <v>22046.83</v>
          </cell>
          <cell r="J41">
            <v>23885.54</v>
          </cell>
          <cell r="K41">
            <v>18268.830000000002</v>
          </cell>
          <cell r="L41">
            <v>26028.07</v>
          </cell>
          <cell r="M41">
            <v>22891.1</v>
          </cell>
          <cell r="N41">
            <v>22630.29</v>
          </cell>
          <cell r="O41">
            <v>28437.9</v>
          </cell>
          <cell r="P41">
            <v>26968.84</v>
          </cell>
          <cell r="Q41">
            <v>24405.86</v>
          </cell>
          <cell r="R41">
            <v>21533.949999999997</v>
          </cell>
          <cell r="S41">
            <v>21001.4</v>
          </cell>
          <cell r="T41">
            <v>18688.5</v>
          </cell>
          <cell r="U41">
            <v>19022.72</v>
          </cell>
          <cell r="V41">
            <v>18639.96</v>
          </cell>
          <cell r="W41">
            <v>27147.42</v>
          </cell>
          <cell r="X41">
            <v>20350.599999999999</v>
          </cell>
          <cell r="Y41">
            <v>22238.91</v>
          </cell>
          <cell r="AA41">
            <v>248436.06</v>
          </cell>
          <cell r="AB41">
            <v>271066.34999999998</v>
          </cell>
          <cell r="AD41">
            <v>203912.37000000002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1348.58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354.55</v>
          </cell>
          <cell r="O42">
            <v>0</v>
          </cell>
          <cell r="P42">
            <v>0</v>
          </cell>
          <cell r="Q42">
            <v>9323.9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1879.21</v>
          </cell>
          <cell r="W42">
            <v>4180</v>
          </cell>
          <cell r="X42">
            <v>0</v>
          </cell>
          <cell r="Y42">
            <v>0</v>
          </cell>
          <cell r="AA42">
            <v>15383.11</v>
          </cell>
          <cell r="AB42">
            <v>15737.66</v>
          </cell>
          <cell r="AD42">
            <v>1348.58</v>
          </cell>
        </row>
        <row r="43">
          <cell r="A43" t="str">
            <v>Sales Motor</v>
          </cell>
          <cell r="B43" t="str">
            <v>Motor Vehicle Expenses</v>
          </cell>
          <cell r="C43">
            <v>4001.8900000000003</v>
          </cell>
          <cell r="D43">
            <v>4145.51</v>
          </cell>
          <cell r="E43">
            <v>5788.4400000000005</v>
          </cell>
          <cell r="F43">
            <v>5119</v>
          </cell>
          <cell r="G43">
            <v>8184.01</v>
          </cell>
          <cell r="H43">
            <v>4784.01</v>
          </cell>
          <cell r="I43">
            <v>5040.67</v>
          </cell>
          <cell r="J43">
            <v>5343.66</v>
          </cell>
          <cell r="K43">
            <v>6244.8700000000008</v>
          </cell>
          <cell r="L43">
            <v>8686.75</v>
          </cell>
          <cell r="M43">
            <v>5133.8200000000006</v>
          </cell>
          <cell r="N43">
            <v>6327.0199999999995</v>
          </cell>
          <cell r="O43">
            <v>8294.32</v>
          </cell>
          <cell r="P43">
            <v>5917.2699999999995</v>
          </cell>
          <cell r="Q43">
            <v>7241.65</v>
          </cell>
          <cell r="R43">
            <v>9971.7200000000012</v>
          </cell>
          <cell r="S43">
            <v>5975.3600000000006</v>
          </cell>
          <cell r="T43">
            <v>6740.14</v>
          </cell>
          <cell r="U43">
            <v>4071.5199999999995</v>
          </cell>
          <cell r="V43">
            <v>2439.19</v>
          </cell>
          <cell r="W43">
            <v>7232.9</v>
          </cell>
          <cell r="X43">
            <v>6206.13</v>
          </cell>
          <cell r="Y43">
            <v>4131.8500000000004</v>
          </cell>
          <cell r="AA43">
            <v>68222.05</v>
          </cell>
          <cell r="AB43">
            <v>74549.070000000007</v>
          </cell>
          <cell r="AD43">
            <v>62472.630000000005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178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178</v>
          </cell>
          <cell r="AB44">
            <v>178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8886.7800000000007</v>
          </cell>
          <cell r="D45">
            <v>4926.1100000000006</v>
          </cell>
          <cell r="E45">
            <v>7342.6399999999994</v>
          </cell>
          <cell r="F45">
            <v>5605.14</v>
          </cell>
          <cell r="G45">
            <v>5016.3600000000006</v>
          </cell>
          <cell r="H45">
            <v>9121.5400000000009</v>
          </cell>
          <cell r="I45">
            <v>6727.24</v>
          </cell>
          <cell r="J45">
            <v>7518.24</v>
          </cell>
          <cell r="K45">
            <v>6551.48</v>
          </cell>
          <cell r="L45">
            <v>8616.09</v>
          </cell>
          <cell r="M45">
            <v>7437.58</v>
          </cell>
          <cell r="N45">
            <v>8565.91</v>
          </cell>
          <cell r="O45">
            <v>7452.06</v>
          </cell>
          <cell r="P45">
            <v>7597.73</v>
          </cell>
          <cell r="Q45">
            <v>10165.93</v>
          </cell>
          <cell r="R45">
            <v>7256.63</v>
          </cell>
          <cell r="S45">
            <v>5865.36</v>
          </cell>
          <cell r="T45">
            <v>7047</v>
          </cell>
          <cell r="U45">
            <v>5473.49</v>
          </cell>
          <cell r="V45">
            <v>5918.11</v>
          </cell>
          <cell r="W45">
            <v>5023.83</v>
          </cell>
          <cell r="X45">
            <v>4448.57</v>
          </cell>
          <cell r="Y45">
            <v>3803.9400000000005</v>
          </cell>
          <cell r="AA45">
            <v>70052.649999999994</v>
          </cell>
          <cell r="AB45">
            <v>78618.559999999998</v>
          </cell>
          <cell r="AD45">
            <v>77749.2</v>
          </cell>
        </row>
        <row r="46">
          <cell r="A46" t="str">
            <v>Sales Freight</v>
          </cell>
          <cell r="B46" t="str">
            <v>Freight - Outwards</v>
          </cell>
          <cell r="C46">
            <v>0</v>
          </cell>
          <cell r="D46">
            <v>0</v>
          </cell>
          <cell r="E46">
            <v>23.87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D46">
            <v>23.87</v>
          </cell>
        </row>
        <row r="47">
          <cell r="A47" t="str">
            <v>Sales Insurance</v>
          </cell>
          <cell r="B47" t="str">
            <v>Insurance - General</v>
          </cell>
          <cell r="C47">
            <v>1424.42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1335.4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1335.4</v>
          </cell>
          <cell r="AB47">
            <v>1335.4</v>
          </cell>
          <cell r="AD47">
            <v>1424.42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1395.23</v>
          </cell>
          <cell r="D49">
            <v>1084.99</v>
          </cell>
          <cell r="E49">
            <v>2882.7599999999998</v>
          </cell>
          <cell r="F49">
            <v>2575.69</v>
          </cell>
          <cell r="G49">
            <v>2638.2000000000003</v>
          </cell>
          <cell r="H49">
            <v>2435.88</v>
          </cell>
          <cell r="I49">
            <v>-61802.793966962388</v>
          </cell>
          <cell r="J49">
            <v>-720.839513288322</v>
          </cell>
          <cell r="K49">
            <v>9912.2295299987327</v>
          </cell>
          <cell r="L49">
            <v>-18082.988666088579</v>
          </cell>
          <cell r="M49">
            <v>-34224.769803976589</v>
          </cell>
          <cell r="N49">
            <v>-25625.210239524295</v>
          </cell>
          <cell r="O49">
            <v>2817.945000000148</v>
          </cell>
          <cell r="P49">
            <v>3466.8899999995087</v>
          </cell>
          <cell r="Q49">
            <v>-50114.76500000029</v>
          </cell>
          <cell r="R49">
            <v>3204.2500000000005</v>
          </cell>
          <cell r="S49">
            <v>2968.17</v>
          </cell>
          <cell r="T49">
            <v>1277.4900000000002</v>
          </cell>
          <cell r="U49">
            <v>876.15000000000009</v>
          </cell>
          <cell r="V49">
            <v>3350.92</v>
          </cell>
          <cell r="W49">
            <v>4923.82</v>
          </cell>
          <cell r="X49">
            <v>1850.23</v>
          </cell>
          <cell r="Y49">
            <v>1101.25</v>
          </cell>
          <cell r="AA49">
            <v>-24277.650000000638</v>
          </cell>
          <cell r="AB49">
            <v>-49902.860239524933</v>
          </cell>
          <cell r="AD49">
            <v>-91906.412420317152</v>
          </cell>
        </row>
        <row r="50">
          <cell r="B50" t="str">
            <v>Total Selling Expenses</v>
          </cell>
          <cell r="C50">
            <v>165217.73000000004</v>
          </cell>
          <cell r="D50">
            <v>171070.81</v>
          </cell>
          <cell r="E50">
            <v>155372.25</v>
          </cell>
          <cell r="F50">
            <v>171627.59</v>
          </cell>
          <cell r="G50">
            <v>208316.01</v>
          </cell>
          <cell r="H50">
            <v>185495.05000000002</v>
          </cell>
          <cell r="I50">
            <v>127154.29603303767</v>
          </cell>
          <cell r="J50">
            <v>201203.39048671167</v>
          </cell>
          <cell r="K50">
            <v>214098.7295299987</v>
          </cell>
          <cell r="L50">
            <v>206825.25133391141</v>
          </cell>
          <cell r="M50">
            <v>205762.22019602344</v>
          </cell>
          <cell r="N50">
            <v>184949.96976047571</v>
          </cell>
          <cell r="O50">
            <v>254430.81500000018</v>
          </cell>
          <cell r="P50">
            <v>205909.5599999995</v>
          </cell>
          <cell r="Q50">
            <v>163005.88499999966</v>
          </cell>
          <cell r="R50">
            <v>187120.29</v>
          </cell>
          <cell r="S50">
            <v>201487.68999999997</v>
          </cell>
          <cell r="T50">
            <v>207479.91</v>
          </cell>
          <cell r="U50">
            <v>157838.08999999997</v>
          </cell>
          <cell r="V50">
            <v>176304.62999999998</v>
          </cell>
          <cell r="W50">
            <v>210213.51999999996</v>
          </cell>
          <cell r="X50">
            <v>165027.43000000005</v>
          </cell>
          <cell r="Y50">
            <v>187792.93000000002</v>
          </cell>
          <cell r="Z50">
            <v>0</v>
          </cell>
          <cell r="AA50">
            <v>2116610.7499999995</v>
          </cell>
          <cell r="AB50">
            <v>2301560.7197604752</v>
          </cell>
          <cell r="AD50">
            <v>2012143.3275796832</v>
          </cell>
        </row>
        <row r="51">
          <cell r="C51">
            <v>0.1654740178135298</v>
          </cell>
          <cell r="D51">
            <v>0.18951023550935961</v>
          </cell>
          <cell r="E51">
            <v>0.17035142638390602</v>
          </cell>
          <cell r="F51">
            <v>0.16299356341602306</v>
          </cell>
          <cell r="G51">
            <v>0.15257147067000817</v>
          </cell>
          <cell r="H51">
            <v>0.18245108714832178</v>
          </cell>
          <cell r="I51">
            <v>0.12332050056179727</v>
          </cell>
          <cell r="J51">
            <v>0.1818019793775979</v>
          </cell>
          <cell r="K51">
            <v>0.18203581713734557</v>
          </cell>
          <cell r="L51">
            <v>0.17604549385700383</v>
          </cell>
          <cell r="M51">
            <v>0.1689396559431505</v>
          </cell>
          <cell r="N51">
            <v>0.16062900037981928</v>
          </cell>
          <cell r="O51">
            <v>0.22628181035540812</v>
          </cell>
          <cell r="P51">
            <v>0.19936288169102948</v>
          </cell>
          <cell r="Q51">
            <v>0.15709866114367518</v>
          </cell>
          <cell r="R51">
            <v>0.22841411806042436</v>
          </cell>
          <cell r="S51">
            <v>0.1733027766246012</v>
          </cell>
          <cell r="T51">
            <v>0.21553507655175971</v>
          </cell>
          <cell r="U51">
            <v>0.20436934093909645</v>
          </cell>
          <cell r="V51">
            <v>0.19060147098525027</v>
          </cell>
          <cell r="W51">
            <v>0.19569336579784832</v>
          </cell>
          <cell r="X51">
            <v>0.18873197982083717</v>
          </cell>
          <cell r="Y51">
            <v>0.18283867476031851</v>
          </cell>
          <cell r="Z51">
            <v>0</v>
          </cell>
          <cell r="AA51">
            <v>0.19575918957002403</v>
          </cell>
          <cell r="AB51">
            <v>0.19237819705019138</v>
          </cell>
          <cell r="AD51">
            <v>0.16830998481549597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D53">
            <v>0</v>
          </cell>
        </row>
        <row r="54">
          <cell r="A54" t="str">
            <v>Admin Telephone</v>
          </cell>
          <cell r="B54" t="str">
            <v>Telephone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</row>
        <row r="55">
          <cell r="A55" t="str">
            <v>Admin Other</v>
          </cell>
          <cell r="B55" t="str">
            <v>Other Admin Expenses</v>
          </cell>
          <cell r="C55">
            <v>5590.1299999999992</v>
          </cell>
          <cell r="D55">
            <v>4879.3999999999996</v>
          </cell>
          <cell r="E55">
            <v>5461.7599999999993</v>
          </cell>
          <cell r="F55">
            <v>5582.83</v>
          </cell>
          <cell r="G55">
            <v>10349.51</v>
          </cell>
          <cell r="H55">
            <v>9982.83</v>
          </cell>
          <cell r="I55">
            <v>7384.77</v>
          </cell>
          <cell r="J55">
            <v>8239.2100000000009</v>
          </cell>
          <cell r="K55">
            <v>9035.090000000002</v>
          </cell>
          <cell r="L55">
            <v>8501.9900000000016</v>
          </cell>
          <cell r="M55">
            <v>14169.18</v>
          </cell>
          <cell r="N55">
            <v>7104.56</v>
          </cell>
          <cell r="O55">
            <v>12654.140000000001</v>
          </cell>
          <cell r="P55">
            <v>12048.779999999999</v>
          </cell>
          <cell r="Q55">
            <v>23347.649999999998</v>
          </cell>
          <cell r="R55">
            <v>10611.19</v>
          </cell>
          <cell r="S55">
            <v>8554.119999999999</v>
          </cell>
          <cell r="T55">
            <v>3760.67</v>
          </cell>
          <cell r="U55">
            <v>7567.06</v>
          </cell>
          <cell r="V55">
            <v>8154.7100000000009</v>
          </cell>
          <cell r="W55">
            <v>11354.800000000001</v>
          </cell>
          <cell r="X55">
            <v>11820.580000000002</v>
          </cell>
          <cell r="Y55">
            <v>13479.239999999998</v>
          </cell>
          <cell r="AA55">
            <v>123352.94</v>
          </cell>
          <cell r="AB55">
            <v>130457.5</v>
          </cell>
          <cell r="AD55">
            <v>89176.700000000012</v>
          </cell>
        </row>
        <row r="56">
          <cell r="A56" t="str">
            <v>Non Operating Income</v>
          </cell>
          <cell r="B56" t="str">
            <v>Non Operating Income/PWC Adjustments</v>
          </cell>
          <cell r="C56">
            <v>-2039.47</v>
          </cell>
          <cell r="D56">
            <v>-1753.29</v>
          </cell>
          <cell r="E56">
            <v>-1886.67</v>
          </cell>
          <cell r="F56">
            <v>-2050.0299999999997</v>
          </cell>
          <cell r="G56">
            <v>-2302.85</v>
          </cell>
          <cell r="H56">
            <v>-2219.7799999999997</v>
          </cell>
          <cell r="I56">
            <v>-2921.27</v>
          </cell>
          <cell r="J56">
            <v>-4399.83</v>
          </cell>
          <cell r="K56">
            <v>-3952.42</v>
          </cell>
          <cell r="L56">
            <v>-4159.37</v>
          </cell>
          <cell r="M56">
            <v>-5603.17</v>
          </cell>
          <cell r="N56">
            <v>-6932.84</v>
          </cell>
          <cell r="O56">
            <v>-8420</v>
          </cell>
          <cell r="P56">
            <v>-1554.4</v>
          </cell>
          <cell r="Q56">
            <v>-10477.24</v>
          </cell>
          <cell r="R56">
            <v>-4453.41</v>
          </cell>
          <cell r="S56">
            <v>-1842.65</v>
          </cell>
          <cell r="T56">
            <v>-630.99</v>
          </cell>
          <cell r="U56">
            <v>-76.97</v>
          </cell>
          <cell r="V56">
            <v>-41.47</v>
          </cell>
          <cell r="W56">
            <v>-12.76</v>
          </cell>
          <cell r="X56">
            <v>-14.29</v>
          </cell>
          <cell r="Y56">
            <v>-7.03</v>
          </cell>
          <cell r="AA56">
            <v>-27531.210000000003</v>
          </cell>
          <cell r="AB56">
            <v>-34464.050000000003</v>
          </cell>
          <cell r="AD56">
            <v>-33288.15</v>
          </cell>
        </row>
        <row r="57">
          <cell r="B57" t="str">
            <v>Total Administrative expenses</v>
          </cell>
          <cell r="C57">
            <v>3550.6599999999989</v>
          </cell>
          <cell r="D57">
            <v>3126.1099999999997</v>
          </cell>
          <cell r="E57">
            <v>3575.0899999999992</v>
          </cell>
          <cell r="F57">
            <v>3532.8</v>
          </cell>
          <cell r="G57">
            <v>8046.66</v>
          </cell>
          <cell r="H57">
            <v>7763.05</v>
          </cell>
          <cell r="I57">
            <v>4463.5</v>
          </cell>
          <cell r="J57">
            <v>3839.380000000001</v>
          </cell>
          <cell r="K57">
            <v>5082.6700000000019</v>
          </cell>
          <cell r="L57">
            <v>4342.6200000000017</v>
          </cell>
          <cell r="M57">
            <v>8566.01</v>
          </cell>
          <cell r="N57">
            <v>171.72000000000025</v>
          </cell>
          <cell r="O57">
            <v>4234.1400000000012</v>
          </cell>
          <cell r="P57">
            <v>10494.38</v>
          </cell>
          <cell r="Q57">
            <v>12870.409999999998</v>
          </cell>
          <cell r="R57">
            <v>6157.7800000000007</v>
          </cell>
          <cell r="S57">
            <v>6711.4699999999993</v>
          </cell>
          <cell r="T57">
            <v>3129.6800000000003</v>
          </cell>
          <cell r="U57">
            <v>7490.09</v>
          </cell>
          <cell r="V57">
            <v>8113.2400000000007</v>
          </cell>
          <cell r="W57">
            <v>11342.04</v>
          </cell>
          <cell r="X57">
            <v>11806.29</v>
          </cell>
          <cell r="Y57">
            <v>13472.209999999997</v>
          </cell>
          <cell r="Z57">
            <v>0</v>
          </cell>
          <cell r="AA57">
            <v>95821.73</v>
          </cell>
          <cell r="AB57">
            <v>95993.45</v>
          </cell>
          <cell r="AD57">
            <v>55888.55000000001</v>
          </cell>
        </row>
        <row r="58">
          <cell r="C58">
            <v>3.5561678282941388E-3</v>
          </cell>
          <cell r="D58">
            <v>3.4630679677506884E-3</v>
          </cell>
          <cell r="E58">
            <v>3.9197583928329439E-3</v>
          </cell>
          <cell r="F58">
            <v>3.3550763069977634E-3</v>
          </cell>
          <cell r="G58">
            <v>5.8934056493378881E-3</v>
          </cell>
          <cell r="H58">
            <v>7.6356588064575267E-3</v>
          </cell>
          <cell r="I58">
            <v>4.3289221947685093E-3</v>
          </cell>
          <cell r="J58">
            <v>3.4691606433384695E-3</v>
          </cell>
          <cell r="K58">
            <v>4.3215015274522357E-3</v>
          </cell>
          <cell r="L58">
            <v>3.6963507966396645E-3</v>
          </cell>
          <cell r="M58">
            <v>7.0330636052961587E-3</v>
          </cell>
          <cell r="N58">
            <v>1.4913877510196389E-4</v>
          </cell>
          <cell r="O58">
            <v>3.7656950652704838E-3</v>
          </cell>
          <cell r="P58">
            <v>1.0160722204256621E-2</v>
          </cell>
          <cell r="Q58">
            <v>1.2403994980734422E-2</v>
          </cell>
          <cell r="R58">
            <v>7.5166829204364747E-3</v>
          </cell>
          <cell r="S58">
            <v>5.7726424191607544E-3</v>
          </cell>
          <cell r="T58">
            <v>3.2511861913884161E-3</v>
          </cell>
          <cell r="U58">
            <v>9.6981961507169607E-3</v>
          </cell>
          <cell r="V58">
            <v>8.7711563698376627E-3</v>
          </cell>
          <cell r="W58">
            <v>1.0558607184798714E-2</v>
          </cell>
          <cell r="X58">
            <v>1.3502146194962567E-2</v>
          </cell>
          <cell r="Y58">
            <v>1.3116793174762808E-2</v>
          </cell>
          <cell r="Z58">
            <v>0</v>
          </cell>
          <cell r="AA58">
            <v>8.8622739008566691E-3</v>
          </cell>
          <cell r="AB58">
            <v>8.0237061230127235E-3</v>
          </cell>
          <cell r="AD58">
            <v>4.6749159828365049E-3</v>
          </cell>
        </row>
        <row r="60">
          <cell r="A60" t="str">
            <v>Minority Interest</v>
          </cell>
          <cell r="B60" t="str">
            <v>Minority Interest</v>
          </cell>
          <cell r="C60">
            <v>9698.2150000000329</v>
          </cell>
          <cell r="D60">
            <v>10062.414999999952</v>
          </cell>
          <cell r="E60">
            <v>8990.1850000000159</v>
          </cell>
          <cell r="F60">
            <v>11985.824999999972</v>
          </cell>
          <cell r="G60">
            <v>11918.510000000018</v>
          </cell>
          <cell r="H60">
            <v>12241.254999999979</v>
          </cell>
          <cell r="I60">
            <v>5980.2299999999932</v>
          </cell>
          <cell r="J60">
            <v>1529.444999999967</v>
          </cell>
          <cell r="K60">
            <v>9273.1300000000047</v>
          </cell>
          <cell r="L60">
            <v>7925.1850000000122</v>
          </cell>
          <cell r="M60">
            <v>7456.0799999999772</v>
          </cell>
          <cell r="N60">
            <v>6892.9850000000088</v>
          </cell>
          <cell r="O60">
            <v>8452.8649999999998</v>
          </cell>
          <cell r="P60">
            <v>5333.03</v>
          </cell>
          <cell r="Q60">
            <v>8261.7749999999996</v>
          </cell>
          <cell r="R60">
            <v>6339.625</v>
          </cell>
          <cell r="S60">
            <v>6439.5349999999999</v>
          </cell>
          <cell r="T60">
            <v>10328.525</v>
          </cell>
          <cell r="U60">
            <v>4508.0050000000001</v>
          </cell>
          <cell r="V60">
            <v>5722.7349999999997</v>
          </cell>
          <cell r="W60">
            <v>2613.5100000000002</v>
          </cell>
          <cell r="X60">
            <v>6776.91</v>
          </cell>
          <cell r="Y60">
            <v>3827.23</v>
          </cell>
          <cell r="AA60">
            <v>68603.744999999995</v>
          </cell>
          <cell r="AB60">
            <v>75496.73</v>
          </cell>
          <cell r="AD60">
            <v>97060.474999999919</v>
          </cell>
        </row>
        <row r="62">
          <cell r="B62" t="str">
            <v>EBITDA</v>
          </cell>
          <cell r="C62">
            <v>293903.94499999989</v>
          </cell>
          <cell r="D62">
            <v>137081.18500000026</v>
          </cell>
          <cell r="E62">
            <v>193176.17499999993</v>
          </cell>
          <cell r="F62">
            <v>214238.05500000017</v>
          </cell>
          <cell r="G62">
            <v>248700.90999999995</v>
          </cell>
          <cell r="H62">
            <v>168560.23500000045</v>
          </cell>
          <cell r="I62">
            <v>258400.19680951658</v>
          </cell>
          <cell r="J62">
            <v>291455.23555475252</v>
          </cell>
          <cell r="K62">
            <v>195351.87582455057</v>
          </cell>
          <cell r="L62">
            <v>157065.0953730492</v>
          </cell>
          <cell r="M62">
            <v>309236.79237101192</v>
          </cell>
          <cell r="N62">
            <v>308579.26970551745</v>
          </cell>
          <cell r="O62">
            <v>211762</v>
          </cell>
          <cell r="P62">
            <v>211084</v>
          </cell>
          <cell r="Q62">
            <v>244320</v>
          </cell>
          <cell r="R62">
            <v>120175.39500000019</v>
          </cell>
          <cell r="S62">
            <v>241805.7049999997</v>
          </cell>
          <cell r="T62">
            <v>159785.96500000008</v>
          </cell>
          <cell r="U62">
            <v>55189.475000000159</v>
          </cell>
          <cell r="V62">
            <v>84950.684999999998</v>
          </cell>
          <cell r="W62">
            <v>166539.49000000008</v>
          </cell>
          <cell r="X62">
            <v>56649.659999999727</v>
          </cell>
          <cell r="Y62">
            <v>131372.38999999998</v>
          </cell>
          <cell r="Z62">
            <v>0</v>
          </cell>
          <cell r="AA62">
            <v>1683634.7649999997</v>
          </cell>
          <cell r="AB62">
            <v>1992214.034705518</v>
          </cell>
          <cell r="AD62">
            <v>2467169.7009328809</v>
          </cell>
        </row>
        <row r="63">
          <cell r="C63">
            <v>0.29435985248312424</v>
          </cell>
          <cell r="D63">
            <v>0.15185692786076213</v>
          </cell>
          <cell r="E63">
            <v>0.21179996398737247</v>
          </cell>
          <cell r="F63">
            <v>0.20346043432625233</v>
          </cell>
          <cell r="G63">
            <v>0.1821495313570442</v>
          </cell>
          <cell r="H63">
            <v>0.16579417146563577</v>
          </cell>
          <cell r="I63">
            <v>0.2506092409770958</v>
          </cell>
          <cell r="J63">
            <v>0.26335112244203235</v>
          </cell>
          <cell r="K63">
            <v>0.16609644729373627</v>
          </cell>
          <cell r="L63">
            <v>0.13369064997776806</v>
          </cell>
          <cell r="M63">
            <v>0.25389674187201378</v>
          </cell>
          <cell r="N63">
            <v>0.26800101505788121</v>
          </cell>
          <cell r="O63">
            <v>0.18833366832740719</v>
          </cell>
          <cell r="P63">
            <v>0.20437280580303979</v>
          </cell>
          <cell r="Q63">
            <v>0.23546600719736469</v>
          </cell>
          <cell r="R63">
            <v>0.14669577981889712</v>
          </cell>
          <cell r="S63">
            <v>0.20798094454390323</v>
          </cell>
          <cell r="T63">
            <v>0.16598946952585344</v>
          </cell>
          <cell r="U63">
            <v>7.1459535733895255E-2</v>
          </cell>
          <cell r="V63">
            <v>9.1839479894570183E-2</v>
          </cell>
          <cell r="W63">
            <v>0.15503604780680674</v>
          </cell>
          <cell r="X63">
            <v>6.4786820518123761E-2</v>
          </cell>
          <cell r="Y63">
            <v>0.12790659205165877</v>
          </cell>
          <cell r="Z63">
            <v>0</v>
          </cell>
          <cell r="AA63">
            <v>0.15571449645539118</v>
          </cell>
          <cell r="AB63">
            <v>0.16652115273092641</v>
          </cell>
          <cell r="AD63">
            <v>0.20637162830778544</v>
          </cell>
        </row>
        <row r="65">
          <cell r="A65" t="str">
            <v>Depreciation</v>
          </cell>
          <cell r="B65" t="str">
            <v>Depreciation</v>
          </cell>
          <cell r="C65">
            <v>8952.25</v>
          </cell>
          <cell r="D65">
            <v>8952.25</v>
          </cell>
          <cell r="E65">
            <v>8952.25</v>
          </cell>
          <cell r="F65">
            <v>8952.25</v>
          </cell>
          <cell r="G65">
            <v>8952.25</v>
          </cell>
          <cell r="H65">
            <v>8952.25</v>
          </cell>
          <cell r="I65">
            <v>8952.25</v>
          </cell>
          <cell r="J65">
            <v>8952.25</v>
          </cell>
          <cell r="K65">
            <v>8952.25</v>
          </cell>
          <cell r="L65">
            <v>8952.25</v>
          </cell>
          <cell r="M65">
            <v>8952.25</v>
          </cell>
          <cell r="N65">
            <v>8952.25</v>
          </cell>
          <cell r="O65">
            <v>9553</v>
          </cell>
          <cell r="P65">
            <v>9553</v>
          </cell>
          <cell r="Q65">
            <v>9245</v>
          </cell>
          <cell r="R65">
            <v>15854</v>
          </cell>
          <cell r="S65">
            <v>19748</v>
          </cell>
          <cell r="T65">
            <v>20405</v>
          </cell>
          <cell r="U65">
            <v>20409</v>
          </cell>
          <cell r="V65">
            <v>18471</v>
          </cell>
          <cell r="W65">
            <v>20521</v>
          </cell>
          <cell r="X65">
            <v>19932</v>
          </cell>
          <cell r="Y65">
            <v>20642</v>
          </cell>
          <cell r="AA65">
            <v>184333</v>
          </cell>
          <cell r="AB65">
            <v>193285.25</v>
          </cell>
          <cell r="AD65">
            <v>98474.75</v>
          </cell>
        </row>
        <row r="67">
          <cell r="B67" t="str">
            <v>EBIT</v>
          </cell>
          <cell r="C67">
            <v>284951.69499999989</v>
          </cell>
          <cell r="D67">
            <v>128128.93500000026</v>
          </cell>
          <cell r="E67">
            <v>184223.92499999993</v>
          </cell>
          <cell r="F67">
            <v>205285.80500000017</v>
          </cell>
          <cell r="G67">
            <v>239748.65999999995</v>
          </cell>
          <cell r="H67">
            <v>159607.98500000045</v>
          </cell>
          <cell r="I67">
            <v>249447.94680951658</v>
          </cell>
          <cell r="J67">
            <v>282502.98555475252</v>
          </cell>
          <cell r="K67">
            <v>186399.62582455057</v>
          </cell>
          <cell r="L67">
            <v>148112.8453730492</v>
          </cell>
          <cell r="M67">
            <v>300284.54237101192</v>
          </cell>
          <cell r="N67">
            <v>299627.01970551745</v>
          </cell>
          <cell r="O67">
            <v>202209</v>
          </cell>
          <cell r="P67">
            <v>201531</v>
          </cell>
          <cell r="Q67">
            <v>235075</v>
          </cell>
          <cell r="R67">
            <v>104321.39500000019</v>
          </cell>
          <cell r="S67">
            <v>222057.7049999997</v>
          </cell>
          <cell r="T67">
            <v>139380.96500000008</v>
          </cell>
          <cell r="U67">
            <v>34780.475000000159</v>
          </cell>
          <cell r="V67">
            <v>66479.684999999998</v>
          </cell>
          <cell r="W67">
            <v>146018.49000000008</v>
          </cell>
          <cell r="X67">
            <v>36717.659999999727</v>
          </cell>
          <cell r="Y67">
            <v>110730.38999999998</v>
          </cell>
          <cell r="Z67">
            <v>0</v>
          </cell>
          <cell r="AA67">
            <v>1499301.7649999997</v>
          </cell>
          <cell r="AB67">
            <v>1798928.784705518</v>
          </cell>
          <cell r="AD67">
            <v>2368694.9509328809</v>
          </cell>
        </row>
        <row r="68">
          <cell r="C68">
            <v>0.28539371564072136</v>
          </cell>
          <cell r="D68">
            <v>0.14193973038073227</v>
          </cell>
          <cell r="E68">
            <v>0.20198464267455554</v>
          </cell>
          <cell r="F68">
            <v>0.19495854294567014</v>
          </cell>
          <cell r="G68">
            <v>0.17559286800550641</v>
          </cell>
          <cell r="H68">
            <v>0.1569888273611782</v>
          </cell>
          <cell r="I68">
            <v>0.24192690789361507</v>
          </cell>
          <cell r="J68">
            <v>0.25526210979693686</v>
          </cell>
          <cell r="K68">
            <v>0.15848486478904203</v>
          </cell>
          <cell r="L68">
            <v>0.12607067484312182</v>
          </cell>
          <cell r="M68">
            <v>0.2465465585707437</v>
          </cell>
          <cell r="N68">
            <v>0.26022598827354299</v>
          </cell>
          <cell r="O68">
            <v>0.17983756641331627</v>
          </cell>
          <cell r="P68">
            <v>0.19512353340988617</v>
          </cell>
          <cell r="Q68">
            <v>0.2265560397917506</v>
          </cell>
          <cell r="R68">
            <v>0.12734310872304766</v>
          </cell>
          <cell r="S68">
            <v>0.19099537469205458</v>
          </cell>
          <cell r="T68">
            <v>0.1447922690979245</v>
          </cell>
          <cell r="U68">
            <v>4.5033887278405071E-2</v>
          </cell>
          <cell r="V68">
            <v>7.1870635227424706E-2</v>
          </cell>
          <cell r="W68">
            <v>0.13593250223306036</v>
          </cell>
          <cell r="X68">
            <v>4.199178685742308E-2</v>
          </cell>
          <cell r="Y68">
            <v>0.10780915854123592</v>
          </cell>
          <cell r="Z68">
            <v>0</v>
          </cell>
          <cell r="AA68">
            <v>0.13866607189692606</v>
          </cell>
          <cell r="AB68">
            <v>0.1503652166341089</v>
          </cell>
          <cell r="AD68">
            <v>0.19813449954561807</v>
          </cell>
        </row>
        <row r="70">
          <cell r="A70" t="str">
            <v>Interest</v>
          </cell>
          <cell r="B70" t="str">
            <v>Interest expense</v>
          </cell>
          <cell r="C70">
            <v>484.09</v>
          </cell>
          <cell r="D70">
            <v>484.09</v>
          </cell>
          <cell r="E70">
            <v>484.09</v>
          </cell>
          <cell r="F70">
            <v>484.09</v>
          </cell>
          <cell r="G70">
            <v>484.09</v>
          </cell>
          <cell r="H70">
            <v>745.91</v>
          </cell>
          <cell r="I70">
            <v>484.09</v>
          </cell>
          <cell r="J70">
            <v>484.09</v>
          </cell>
          <cell r="K70">
            <v>484.09</v>
          </cell>
          <cell r="L70">
            <v>484.09</v>
          </cell>
          <cell r="M70">
            <v>484.09</v>
          </cell>
          <cell r="N70">
            <v>1532.6699999999998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AA70">
            <v>0</v>
          </cell>
          <cell r="AB70">
            <v>1532.6699999999998</v>
          </cell>
          <cell r="AD70">
            <v>5586.81</v>
          </cell>
        </row>
        <row r="72">
          <cell r="B72" t="str">
            <v>Profit Before Tax</v>
          </cell>
          <cell r="C72">
            <v>284467.60499999986</v>
          </cell>
          <cell r="D72">
            <v>127644.84500000026</v>
          </cell>
          <cell r="E72">
            <v>183739.83499999993</v>
          </cell>
          <cell r="F72">
            <v>204801.71500000017</v>
          </cell>
          <cell r="G72">
            <v>239264.56999999995</v>
          </cell>
          <cell r="H72">
            <v>158862.07500000045</v>
          </cell>
          <cell r="I72">
            <v>248963.85680951658</v>
          </cell>
          <cell r="J72">
            <v>282018.8955547525</v>
          </cell>
          <cell r="K72">
            <v>185915.53582455058</v>
          </cell>
          <cell r="L72">
            <v>147628.75537304921</v>
          </cell>
          <cell r="M72">
            <v>299800.4523710119</v>
          </cell>
          <cell r="N72">
            <v>298094.34970551747</v>
          </cell>
          <cell r="O72">
            <v>202209</v>
          </cell>
          <cell r="P72">
            <v>201531</v>
          </cell>
          <cell r="Q72">
            <v>235075</v>
          </cell>
          <cell r="R72">
            <v>104321.39500000019</v>
          </cell>
          <cell r="S72">
            <v>222057.7049999997</v>
          </cell>
          <cell r="T72">
            <v>139380.96500000008</v>
          </cell>
          <cell r="U72">
            <v>34780.475000000159</v>
          </cell>
          <cell r="V72">
            <v>66479.684999999998</v>
          </cell>
          <cell r="W72">
            <v>146018.49000000008</v>
          </cell>
          <cell r="X72">
            <v>36717.659999999727</v>
          </cell>
          <cell r="Y72">
            <v>110730.38999999998</v>
          </cell>
          <cell r="Z72">
            <v>0</v>
          </cell>
          <cell r="AA72">
            <v>1499301.7649999997</v>
          </cell>
          <cell r="AB72">
            <v>1797396.1147055181</v>
          </cell>
          <cell r="AD72">
            <v>2363108.1409328808</v>
          </cell>
        </row>
        <row r="73">
          <cell r="C73">
            <v>0.28490887471424603</v>
          </cell>
          <cell r="D73">
            <v>0.14140346116035665</v>
          </cell>
          <cell r="E73">
            <v>0.20145388237470671</v>
          </cell>
          <cell r="F73">
            <v>0.19449880594118235</v>
          </cell>
          <cell r="G73">
            <v>0.17523831857247607</v>
          </cell>
          <cell r="H73">
            <v>0.15625515770037157</v>
          </cell>
          <cell r="I73">
            <v>0.24145741356287337</v>
          </cell>
          <cell r="J73">
            <v>0.25482469907545741</v>
          </cell>
          <cell r="K73">
            <v>0.1580732709467457</v>
          </cell>
          <cell r="L73">
            <v>0.12565862717209711</v>
          </cell>
          <cell r="M73">
            <v>0.24614909980514713</v>
          </cell>
          <cell r="N73">
            <v>0.25889486477927603</v>
          </cell>
          <cell r="O73">
            <v>0.17983756641331627</v>
          </cell>
          <cell r="P73">
            <v>0.19512353340988617</v>
          </cell>
          <cell r="Q73">
            <v>0.2265560397917506</v>
          </cell>
          <cell r="R73">
            <v>0.12734310872304766</v>
          </cell>
          <cell r="S73">
            <v>0.19099537469205458</v>
          </cell>
          <cell r="T73">
            <v>0.1447922690979245</v>
          </cell>
          <cell r="U73">
            <v>4.5033887278405071E-2</v>
          </cell>
          <cell r="V73">
            <v>7.1870635227424706E-2</v>
          </cell>
          <cell r="W73">
            <v>0.13593250223306036</v>
          </cell>
          <cell r="X73">
            <v>4.199178685742308E-2</v>
          </cell>
          <cell r="Y73">
            <v>0.10780915854123592</v>
          </cell>
          <cell r="Z73">
            <v>0</v>
          </cell>
          <cell r="AA73">
            <v>0.13866607189692606</v>
          </cell>
          <cell r="AB73">
            <v>0.15023710691762765</v>
          </cell>
          <cell r="AD73">
            <v>0.19766717900568509</v>
          </cell>
        </row>
        <row r="75">
          <cell r="A75" t="str">
            <v>Income Tax</v>
          </cell>
          <cell r="B75" t="str">
            <v>Income tax</v>
          </cell>
          <cell r="C75">
            <v>88249.745999999956</v>
          </cell>
          <cell r="D75">
            <v>41312.17800000008</v>
          </cell>
          <cell r="E75">
            <v>57819.005999999994</v>
          </cell>
          <cell r="F75">
            <v>65036.262000000024</v>
          </cell>
          <cell r="G75">
            <v>75354.923999999955</v>
          </cell>
          <cell r="H75">
            <v>51330.999000000098</v>
          </cell>
          <cell r="I75">
            <v>26083.229999999967</v>
          </cell>
          <cell r="J75">
            <v>78276.438000000024</v>
          </cell>
          <cell r="K75">
            <v>83896.44600000004</v>
          </cell>
          <cell r="L75">
            <v>73235.370000000024</v>
          </cell>
          <cell r="M75">
            <v>90588.479999999952</v>
          </cell>
          <cell r="N75">
            <v>-21587.882999999976</v>
          </cell>
          <cell r="O75">
            <v>60840.859499999999</v>
          </cell>
          <cell r="P75">
            <v>60338.909</v>
          </cell>
          <cell r="Q75">
            <v>57469.532500000001</v>
          </cell>
          <cell r="R75">
            <v>31265.887500000001</v>
          </cell>
          <cell r="S75">
            <v>66604.860499999995</v>
          </cell>
          <cell r="T75">
            <v>41784.277500000004</v>
          </cell>
          <cell r="U75">
            <v>10276.201499999999</v>
          </cell>
          <cell r="V75">
            <v>20271.1005</v>
          </cell>
          <cell r="W75">
            <v>43840.792999999998</v>
          </cell>
          <cell r="X75">
            <v>10742.753000000001</v>
          </cell>
          <cell r="Y75">
            <v>33218.169000000002</v>
          </cell>
          <cell r="AA75">
            <v>436653.34350000008</v>
          </cell>
          <cell r="AB75">
            <v>415065.4605000001</v>
          </cell>
          <cell r="AD75">
            <v>731183.07900000014</v>
          </cell>
        </row>
        <row r="77">
          <cell r="B77" t="str">
            <v>PAT</v>
          </cell>
          <cell r="C77">
            <v>196217.85899999991</v>
          </cell>
          <cell r="D77">
            <v>86332.66700000019</v>
          </cell>
          <cell r="E77">
            <v>125920.82899999994</v>
          </cell>
          <cell r="F77">
            <v>139765.45300000015</v>
          </cell>
          <cell r="G77">
            <v>163909.64600000001</v>
          </cell>
          <cell r="H77">
            <v>107531.07600000035</v>
          </cell>
          <cell r="I77">
            <v>222880.62680951663</v>
          </cell>
          <cell r="J77">
            <v>203742.45755475247</v>
          </cell>
          <cell r="K77">
            <v>102019.08982455054</v>
          </cell>
          <cell r="L77">
            <v>74393.385373049183</v>
          </cell>
          <cell r="M77">
            <v>209211.97237101194</v>
          </cell>
          <cell r="N77">
            <v>319682.23270551744</v>
          </cell>
          <cell r="O77">
            <v>141368.14050000001</v>
          </cell>
          <cell r="P77">
            <v>141192.09100000001</v>
          </cell>
          <cell r="Q77">
            <v>177605.4675</v>
          </cell>
          <cell r="R77">
            <v>73055.507500000196</v>
          </cell>
          <cell r="S77">
            <v>155452.84449999972</v>
          </cell>
          <cell r="T77">
            <v>97596.687500000087</v>
          </cell>
          <cell r="U77">
            <v>24504.273500000159</v>
          </cell>
          <cell r="V77">
            <v>46208.584499999997</v>
          </cell>
          <cell r="W77">
            <v>102177.69700000007</v>
          </cell>
          <cell r="X77">
            <v>25974.906999999726</v>
          </cell>
          <cell r="Y77">
            <v>77512.22099999999</v>
          </cell>
          <cell r="Z77">
            <v>0</v>
          </cell>
          <cell r="AA77">
            <v>1062648.4214999997</v>
          </cell>
          <cell r="AB77">
            <v>1382330.6542055181</v>
          </cell>
          <cell r="AD77">
            <v>1631925.0619328807</v>
          </cell>
        </row>
        <row r="78">
          <cell r="C78">
            <v>0.19652223460217408</v>
          </cell>
          <cell r="D78">
            <v>9.5638315241046407E-2</v>
          </cell>
          <cell r="E78">
            <v>0.13806064359365272</v>
          </cell>
          <cell r="F78">
            <v>0.13273430703609318</v>
          </cell>
          <cell r="G78">
            <v>0.12004807382409266</v>
          </cell>
          <cell r="H78">
            <v>0.10576649737245751</v>
          </cell>
          <cell r="I78">
            <v>0.21616061211597037</v>
          </cell>
          <cell r="J78">
            <v>0.18409621218165584</v>
          </cell>
          <cell r="K78">
            <v>8.6740955542280299E-2</v>
          </cell>
          <cell r="L78">
            <v>6.3322153282670782E-2</v>
          </cell>
          <cell r="M78">
            <v>0.17177205124378672</v>
          </cell>
          <cell r="N78">
            <v>0.2776439355203924</v>
          </cell>
          <cell r="O78">
            <v>0.12572784770161455</v>
          </cell>
          <cell r="P78">
            <v>0.13670303668145442</v>
          </cell>
          <cell r="Q78">
            <v>0.17116916457369974</v>
          </cell>
          <cell r="R78">
            <v>8.9177444707194825E-2</v>
          </cell>
          <cell r="S78">
            <v>0.13370747158817653</v>
          </cell>
          <cell r="T78">
            <v>0.10138576554959315</v>
          </cell>
          <cell r="U78">
            <v>3.1728223684070175E-2</v>
          </cell>
          <cell r="V78">
            <v>4.9955716862604437E-2</v>
          </cell>
          <cell r="W78">
            <v>9.5119940122798605E-2</v>
          </cell>
          <cell r="X78">
            <v>2.9705944180140654E-2</v>
          </cell>
          <cell r="Y78">
            <v>7.5467333969223047E-2</v>
          </cell>
          <cell r="Z78">
            <v>0</v>
          </cell>
          <cell r="AA78">
            <v>9.8281270559882242E-2</v>
          </cell>
          <cell r="AB78">
            <v>0.11554345566470418</v>
          </cell>
          <cell r="AD78">
            <v>0.13650582372993172</v>
          </cell>
        </row>
      </sheetData>
      <sheetData sheetId="29" refreshError="1">
        <row r="8">
          <cell r="A8" t="str">
            <v>Sales - External</v>
          </cell>
          <cell r="B8" t="str">
            <v>External Sales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AA8">
            <v>0</v>
          </cell>
          <cell r="AB8">
            <v>0</v>
          </cell>
          <cell r="AD8">
            <v>0</v>
          </cell>
        </row>
        <row r="9">
          <cell r="B9" t="str">
            <v>Intercompany</v>
          </cell>
        </row>
        <row r="10">
          <cell r="A10" t="str">
            <v>Interco Sales - STL</v>
          </cell>
          <cell r="B10" t="str">
            <v>Steel-Line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D10">
            <v>0</v>
          </cell>
        </row>
        <row r="11">
          <cell r="A11" t="str">
            <v>Interco Sales - Boss</v>
          </cell>
          <cell r="B11" t="str">
            <v>Boss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D11">
            <v>0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D12">
            <v>0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D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D14">
            <v>0</v>
          </cell>
        </row>
        <row r="15">
          <cell r="B15" t="str">
            <v>Total Intercompany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</v>
          </cell>
        </row>
        <row r="16">
          <cell r="A16" t="str">
            <v>Sales</v>
          </cell>
          <cell r="B16" t="str">
            <v>Total Sales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0</v>
          </cell>
        </row>
        <row r="18">
          <cell r="A18" t="str">
            <v>Cost of Goods Sold</v>
          </cell>
          <cell r="B18" t="str">
            <v>Cost of goods sold - Material Only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AA18">
            <v>0</v>
          </cell>
          <cell r="AB18">
            <v>0</v>
          </cell>
          <cell r="AD18">
            <v>0</v>
          </cell>
        </row>
        <row r="19">
          <cell r="B19" t="str">
            <v xml:space="preserve"> </v>
          </cell>
        </row>
        <row r="20">
          <cell r="B20" t="str">
            <v>Gross profit before manufacturing costs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0</v>
          </cell>
        </row>
        <row r="21">
          <cell r="AA21">
            <v>0</v>
          </cell>
          <cell r="AB21">
            <v>0</v>
          </cell>
          <cell r="AD21">
            <v>0</v>
          </cell>
        </row>
        <row r="22">
          <cell r="B22" t="str">
            <v>Manufacturing costs</v>
          </cell>
        </row>
        <row r="23">
          <cell r="A23" t="str">
            <v>Factory Labour</v>
          </cell>
          <cell r="B23" t="str">
            <v>Wages, Leave, Super, Payroll Tax, Wcomp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D23">
            <v>0</v>
          </cell>
        </row>
        <row r="24">
          <cell r="A24" t="str">
            <v>Factory Packaging</v>
          </cell>
          <cell r="B24" t="str">
            <v>Packaging Material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D24">
            <v>0</v>
          </cell>
        </row>
        <row r="25">
          <cell r="A25" t="str">
            <v>Freight Inwards</v>
          </cell>
          <cell r="B25" t="str">
            <v>Freight Inwards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D25">
            <v>0</v>
          </cell>
        </row>
        <row r="26">
          <cell r="A26" t="str">
            <v>Factory Rent</v>
          </cell>
          <cell r="B26" t="str">
            <v>Factory Rent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D26">
            <v>0</v>
          </cell>
        </row>
        <row r="27">
          <cell r="A27" t="str">
            <v>Factory Maintenance</v>
          </cell>
          <cell r="B27" t="str">
            <v>Repairs and Maintenance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</row>
        <row r="28">
          <cell r="A28" t="str">
            <v>Factory Motor</v>
          </cell>
          <cell r="B28" t="str">
            <v>Motor Vehicle Expenses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D28">
            <v>0</v>
          </cell>
        </row>
        <row r="29">
          <cell r="A29" t="str">
            <v>Factory Insurance</v>
          </cell>
          <cell r="B29" t="str">
            <v>Insurance - General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</row>
        <row r="30">
          <cell r="A30" t="str">
            <v>Factory Warranty</v>
          </cell>
          <cell r="B30" t="str">
            <v>Warranty Expenses - Manufacturing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D30">
            <v>0</v>
          </cell>
        </row>
        <row r="31">
          <cell r="A31" t="str">
            <v>Factory Var Other</v>
          </cell>
          <cell r="B31" t="str">
            <v>Manufacturing Variable Other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</row>
        <row r="32">
          <cell r="A32" t="str">
            <v>Factory Fixed Other</v>
          </cell>
          <cell r="B32" t="str">
            <v>Manufacturing Fixed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</row>
        <row r="33">
          <cell r="B33" t="str">
            <v>Total Manufacturing Costs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</row>
        <row r="34">
          <cell r="AA34">
            <v>0</v>
          </cell>
          <cell r="AB34">
            <v>0</v>
          </cell>
          <cell r="AD34">
            <v>0</v>
          </cell>
        </row>
        <row r="35">
          <cell r="B35" t="str">
            <v>Contribution margin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</row>
        <row r="36">
          <cell r="AA36">
            <v>0</v>
          </cell>
          <cell r="AB36">
            <v>0</v>
          </cell>
          <cell r="AD36">
            <v>0</v>
          </cell>
        </row>
        <row r="37">
          <cell r="B37" t="str">
            <v>Selling Expenses</v>
          </cell>
        </row>
        <row r="38">
          <cell r="A38" t="str">
            <v>Sales Labour</v>
          </cell>
          <cell r="B38" t="str">
            <v>Salaries, Leave, Super, Payroll Tax, Wcomp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Installation Labour</v>
          </cell>
          <cell r="B39" t="str">
            <v>Installation Labour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Sales Commission</v>
          </cell>
          <cell r="B40" t="str">
            <v>Sales Commission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Sales Advertising</v>
          </cell>
          <cell r="B41" t="str">
            <v>Advertising Expenses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Sales Doubtful Debts</v>
          </cell>
          <cell r="B42" t="str">
            <v>Doubtful Debts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Sales Motor</v>
          </cell>
          <cell r="B43" t="str">
            <v>Motor Vehicle Expenses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Sales Rent</v>
          </cell>
          <cell r="B44" t="str">
            <v>Rent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Sales Telephone</v>
          </cell>
          <cell r="B45" t="str">
            <v>Telephone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 t="str">
            <v>Sales Freight</v>
          </cell>
          <cell r="B46" t="str">
            <v>Freight - Outwards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D46">
            <v>0</v>
          </cell>
        </row>
        <row r="47">
          <cell r="A47" t="str">
            <v>Sales Insurance</v>
          </cell>
          <cell r="B47" t="str">
            <v>Insurance - General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D47">
            <v>0</v>
          </cell>
        </row>
        <row r="48">
          <cell r="A48" t="str">
            <v>Sales Warranty</v>
          </cell>
          <cell r="B48" t="str">
            <v>Warranty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</row>
        <row r="49">
          <cell r="A49" t="str">
            <v>Sales Other</v>
          </cell>
          <cell r="B49" t="str">
            <v>Other Selling Expenses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D49">
            <v>0</v>
          </cell>
        </row>
        <row r="50">
          <cell r="B50" t="str">
            <v>Total Selling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0</v>
          </cell>
        </row>
        <row r="51">
          <cell r="AA51">
            <v>0</v>
          </cell>
          <cell r="AB51">
            <v>0</v>
          </cell>
          <cell r="AD51">
            <v>0</v>
          </cell>
        </row>
        <row r="52">
          <cell r="B52" t="str">
            <v>Administrative expenses</v>
          </cell>
        </row>
        <row r="53">
          <cell r="A53" t="str">
            <v>Admin Labour</v>
          </cell>
          <cell r="B53" t="str">
            <v>Salaries, Leave, Super, Payroll Tax, Wcomp</v>
          </cell>
          <cell r="C53">
            <v>24000</v>
          </cell>
          <cell r="D53">
            <v>24000</v>
          </cell>
          <cell r="E53">
            <v>24000</v>
          </cell>
          <cell r="F53">
            <v>24000</v>
          </cell>
          <cell r="G53">
            <v>24000</v>
          </cell>
          <cell r="H53">
            <v>24000</v>
          </cell>
          <cell r="I53">
            <v>24000</v>
          </cell>
          <cell r="J53">
            <v>24000</v>
          </cell>
          <cell r="K53">
            <v>24000</v>
          </cell>
          <cell r="L53">
            <v>24000</v>
          </cell>
          <cell r="M53">
            <v>24000</v>
          </cell>
          <cell r="N53">
            <v>61000</v>
          </cell>
          <cell r="O53">
            <v>30000</v>
          </cell>
          <cell r="P53">
            <v>30000</v>
          </cell>
          <cell r="Q53">
            <v>30000</v>
          </cell>
          <cell r="R53">
            <v>30000</v>
          </cell>
          <cell r="S53">
            <v>30000</v>
          </cell>
          <cell r="T53">
            <v>35000</v>
          </cell>
          <cell r="U53">
            <v>35000</v>
          </cell>
          <cell r="V53">
            <v>35000</v>
          </cell>
          <cell r="W53">
            <v>20000</v>
          </cell>
          <cell r="X53">
            <v>35000</v>
          </cell>
          <cell r="Y53">
            <v>35000</v>
          </cell>
          <cell r="Z53">
            <v>0</v>
          </cell>
          <cell r="AA53">
            <v>345000</v>
          </cell>
          <cell r="AB53">
            <v>406000</v>
          </cell>
          <cell r="AD53">
            <v>264000</v>
          </cell>
        </row>
        <row r="54">
          <cell r="A54" t="str">
            <v>Admin Telephone</v>
          </cell>
          <cell r="B54" t="str">
            <v>Telephone</v>
          </cell>
          <cell r="AA54">
            <v>0</v>
          </cell>
          <cell r="AB54">
            <v>0</v>
          </cell>
          <cell r="AD54">
            <v>0</v>
          </cell>
        </row>
        <row r="55">
          <cell r="A55" t="str">
            <v>Admin Other</v>
          </cell>
          <cell r="B55" t="str">
            <v>Other Admin Expenses</v>
          </cell>
          <cell r="AA55">
            <v>0</v>
          </cell>
          <cell r="AB55">
            <v>0</v>
          </cell>
          <cell r="AD55">
            <v>0</v>
          </cell>
        </row>
        <row r="56">
          <cell r="A56" t="str">
            <v>Non Operating Income</v>
          </cell>
          <cell r="B56" t="str">
            <v>Non Operating Income</v>
          </cell>
          <cell r="AA56">
            <v>0</v>
          </cell>
          <cell r="AB56">
            <v>0</v>
          </cell>
          <cell r="AD56">
            <v>0</v>
          </cell>
        </row>
        <row r="57">
          <cell r="B57" t="str">
            <v>Total Administrative expenses</v>
          </cell>
          <cell r="C57">
            <v>24000</v>
          </cell>
          <cell r="D57">
            <v>24000</v>
          </cell>
          <cell r="E57">
            <v>24000</v>
          </cell>
          <cell r="F57">
            <v>24000</v>
          </cell>
          <cell r="G57">
            <v>24000</v>
          </cell>
          <cell r="H57">
            <v>24000</v>
          </cell>
          <cell r="I57">
            <v>24000</v>
          </cell>
          <cell r="J57">
            <v>24000</v>
          </cell>
          <cell r="K57">
            <v>24000</v>
          </cell>
          <cell r="L57">
            <v>24000</v>
          </cell>
          <cell r="M57">
            <v>24000</v>
          </cell>
          <cell r="N57">
            <v>61000</v>
          </cell>
          <cell r="O57">
            <v>30000</v>
          </cell>
          <cell r="P57">
            <v>30000</v>
          </cell>
          <cell r="Q57">
            <v>30000</v>
          </cell>
          <cell r="R57">
            <v>30000</v>
          </cell>
          <cell r="S57">
            <v>30000</v>
          </cell>
          <cell r="T57">
            <v>35000</v>
          </cell>
          <cell r="U57">
            <v>35000</v>
          </cell>
          <cell r="V57">
            <v>35000</v>
          </cell>
          <cell r="W57">
            <v>20000</v>
          </cell>
          <cell r="X57">
            <v>35000</v>
          </cell>
          <cell r="Y57">
            <v>35000</v>
          </cell>
          <cell r="Z57">
            <v>0</v>
          </cell>
          <cell r="AA57">
            <v>345000</v>
          </cell>
          <cell r="AB57">
            <v>406000</v>
          </cell>
          <cell r="AD57">
            <v>264000</v>
          </cell>
        </row>
        <row r="60">
          <cell r="B60" t="str">
            <v>EBITDA</v>
          </cell>
          <cell r="C60">
            <v>-24000</v>
          </cell>
          <cell r="D60">
            <v>-24000</v>
          </cell>
          <cell r="E60">
            <v>-24000</v>
          </cell>
          <cell r="F60">
            <v>-24000</v>
          </cell>
          <cell r="G60">
            <v>-24000</v>
          </cell>
          <cell r="H60">
            <v>-24000</v>
          </cell>
          <cell r="I60">
            <v>-24000</v>
          </cell>
          <cell r="J60">
            <v>-24000</v>
          </cell>
          <cell r="K60">
            <v>-24000</v>
          </cell>
          <cell r="L60">
            <v>-24000</v>
          </cell>
          <cell r="M60">
            <v>-24000</v>
          </cell>
          <cell r="N60">
            <v>-61000</v>
          </cell>
          <cell r="O60">
            <v>-30000</v>
          </cell>
          <cell r="P60">
            <v>-30000</v>
          </cell>
          <cell r="Q60">
            <v>-30000</v>
          </cell>
          <cell r="R60">
            <v>-30000</v>
          </cell>
          <cell r="S60">
            <v>-30000</v>
          </cell>
          <cell r="T60">
            <v>-35000</v>
          </cell>
          <cell r="U60">
            <v>-35000</v>
          </cell>
          <cell r="V60">
            <v>-35000</v>
          </cell>
          <cell r="W60">
            <v>-20000</v>
          </cell>
          <cell r="X60">
            <v>-35000</v>
          </cell>
          <cell r="Y60">
            <v>-35000</v>
          </cell>
          <cell r="Z60">
            <v>0</v>
          </cell>
          <cell r="AA60">
            <v>-345000</v>
          </cell>
          <cell r="AB60">
            <v>-406000</v>
          </cell>
          <cell r="AD60">
            <v>-264000</v>
          </cell>
        </row>
        <row r="63">
          <cell r="A63" t="str">
            <v>Depreciation</v>
          </cell>
          <cell r="B63" t="str">
            <v>Depreciation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D63">
            <v>0</v>
          </cell>
        </row>
        <row r="65">
          <cell r="B65" t="str">
            <v>EBIT</v>
          </cell>
          <cell r="C65">
            <v>-24000</v>
          </cell>
          <cell r="D65">
            <v>-24000</v>
          </cell>
          <cell r="E65">
            <v>-24000</v>
          </cell>
          <cell r="F65">
            <v>-24000</v>
          </cell>
          <cell r="G65">
            <v>-24000</v>
          </cell>
          <cell r="H65">
            <v>-24000</v>
          </cell>
          <cell r="I65">
            <v>-24000</v>
          </cell>
          <cell r="J65">
            <v>-24000</v>
          </cell>
          <cell r="K65">
            <v>-24000</v>
          </cell>
          <cell r="L65">
            <v>-24000</v>
          </cell>
          <cell r="M65">
            <v>-24000</v>
          </cell>
          <cell r="N65">
            <v>-61000</v>
          </cell>
          <cell r="O65">
            <v>-30000</v>
          </cell>
          <cell r="P65">
            <v>-30000</v>
          </cell>
          <cell r="Q65">
            <v>-30000</v>
          </cell>
          <cell r="R65">
            <v>-30000</v>
          </cell>
          <cell r="S65">
            <v>-30000</v>
          </cell>
          <cell r="T65">
            <v>-35000</v>
          </cell>
          <cell r="U65">
            <v>-35000</v>
          </cell>
          <cell r="V65">
            <v>-35000</v>
          </cell>
          <cell r="W65">
            <v>-20000</v>
          </cell>
          <cell r="X65">
            <v>-35000</v>
          </cell>
          <cell r="Y65">
            <v>-35000</v>
          </cell>
          <cell r="Z65">
            <v>0</v>
          </cell>
          <cell r="AA65">
            <v>-345000</v>
          </cell>
          <cell r="AB65">
            <v>-406000</v>
          </cell>
          <cell r="AD65">
            <v>-264000</v>
          </cell>
        </row>
        <row r="68">
          <cell r="A68" t="str">
            <v>Interest</v>
          </cell>
          <cell r="B68" t="str">
            <v>Interest expense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D68">
            <v>0</v>
          </cell>
        </row>
        <row r="70">
          <cell r="B70" t="str">
            <v>Profit Before Tax</v>
          </cell>
          <cell r="C70">
            <v>-24000</v>
          </cell>
          <cell r="D70">
            <v>-24000</v>
          </cell>
          <cell r="E70">
            <v>-24000</v>
          </cell>
          <cell r="F70">
            <v>-24000</v>
          </cell>
          <cell r="G70">
            <v>-24000</v>
          </cell>
          <cell r="H70">
            <v>-24000</v>
          </cell>
          <cell r="I70">
            <v>-24000</v>
          </cell>
          <cell r="J70">
            <v>-24000</v>
          </cell>
          <cell r="K70">
            <v>-24000</v>
          </cell>
          <cell r="L70">
            <v>-24000</v>
          </cell>
          <cell r="M70">
            <v>-24000</v>
          </cell>
          <cell r="N70">
            <v>-61000</v>
          </cell>
          <cell r="O70">
            <v>-30000</v>
          </cell>
          <cell r="P70">
            <v>-30000</v>
          </cell>
          <cell r="Q70">
            <v>-30000</v>
          </cell>
          <cell r="R70">
            <v>-30000</v>
          </cell>
          <cell r="S70">
            <v>-30000</v>
          </cell>
          <cell r="T70">
            <v>-35000</v>
          </cell>
          <cell r="U70">
            <v>-35000</v>
          </cell>
          <cell r="V70">
            <v>-35000</v>
          </cell>
          <cell r="W70">
            <v>-20000</v>
          </cell>
          <cell r="X70">
            <v>-35000</v>
          </cell>
          <cell r="Y70">
            <v>-35000</v>
          </cell>
          <cell r="Z70">
            <v>0</v>
          </cell>
          <cell r="AA70">
            <v>-345000</v>
          </cell>
          <cell r="AB70">
            <v>-406000</v>
          </cell>
          <cell r="AD70">
            <v>-264000</v>
          </cell>
        </row>
        <row r="73">
          <cell r="A73" t="str">
            <v>Income Tax</v>
          </cell>
          <cell r="B73" t="str">
            <v>Income tax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-9000</v>
          </cell>
          <cell r="P73">
            <v>-9000</v>
          </cell>
          <cell r="Q73">
            <v>-9000</v>
          </cell>
          <cell r="R73">
            <v>-9000</v>
          </cell>
          <cell r="S73">
            <v>-9000</v>
          </cell>
          <cell r="T73">
            <v>-10500</v>
          </cell>
          <cell r="U73">
            <v>-10500</v>
          </cell>
          <cell r="V73">
            <v>-10500</v>
          </cell>
          <cell r="W73">
            <v>-6000</v>
          </cell>
          <cell r="X73">
            <v>-10500</v>
          </cell>
          <cell r="Y73">
            <v>-10500</v>
          </cell>
          <cell r="AA73">
            <v>-103500</v>
          </cell>
          <cell r="AB73">
            <v>-103500</v>
          </cell>
          <cell r="AD73">
            <v>0</v>
          </cell>
        </row>
        <row r="75">
          <cell r="B75" t="str">
            <v>PAT</v>
          </cell>
          <cell r="C75">
            <v>-24000</v>
          </cell>
          <cell r="D75">
            <v>-24000</v>
          </cell>
          <cell r="E75">
            <v>-24000</v>
          </cell>
          <cell r="F75">
            <v>-24000</v>
          </cell>
          <cell r="G75">
            <v>-24000</v>
          </cell>
          <cell r="H75">
            <v>-24000</v>
          </cell>
          <cell r="I75">
            <v>-24000</v>
          </cell>
          <cell r="J75">
            <v>-24000</v>
          </cell>
          <cell r="K75">
            <v>-24000</v>
          </cell>
          <cell r="L75">
            <v>-24000</v>
          </cell>
          <cell r="M75">
            <v>-24000</v>
          </cell>
          <cell r="N75">
            <v>-61000</v>
          </cell>
          <cell r="O75">
            <v>-21000</v>
          </cell>
          <cell r="P75">
            <v>-21000</v>
          </cell>
          <cell r="Q75">
            <v>-21000</v>
          </cell>
          <cell r="R75">
            <v>-21000</v>
          </cell>
          <cell r="S75">
            <v>-21000</v>
          </cell>
          <cell r="T75">
            <v>-24500</v>
          </cell>
          <cell r="U75">
            <v>-24500</v>
          </cell>
          <cell r="V75">
            <v>-24500</v>
          </cell>
          <cell r="W75">
            <v>-14000</v>
          </cell>
          <cell r="X75">
            <v>-24500</v>
          </cell>
          <cell r="Y75">
            <v>-24500</v>
          </cell>
          <cell r="Z75">
            <v>0</v>
          </cell>
          <cell r="AA75">
            <v>-241500</v>
          </cell>
          <cell r="AB75">
            <v>-302500</v>
          </cell>
          <cell r="AD75">
            <v>-264000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9">
          <cell r="A9" t="str">
            <v>Sales - External</v>
          </cell>
          <cell r="B9" t="str">
            <v>External Sales</v>
          </cell>
          <cell r="C9">
            <v>8672635.4036363643</v>
          </cell>
          <cell r="D9">
            <v>9567252.2199999988</v>
          </cell>
          <cell r="E9">
            <v>8980155.4272727296</v>
          </cell>
          <cell r="F9">
            <v>10537846.068181816</v>
          </cell>
          <cell r="G9">
            <v>10967952.92</v>
          </cell>
          <cell r="H9">
            <v>8960406.3354545478</v>
          </cell>
          <cell r="I9">
            <v>6898742.8192061922</v>
          </cell>
          <cell r="J9">
            <v>9508525.6364960074</v>
          </cell>
          <cell r="K9">
            <v>9991391.8626272827</v>
          </cell>
          <cell r="L9">
            <v>10894949.48261605</v>
          </cell>
          <cell r="M9">
            <v>12104852.796203397</v>
          </cell>
          <cell r="N9">
            <v>11549051.244465992</v>
          </cell>
          <cell r="O9">
            <v>10826962.779999997</v>
          </cell>
          <cell r="P9">
            <v>10489180.525454547</v>
          </cell>
          <cell r="Q9">
            <v>10532500.901818182</v>
          </cell>
          <cell r="R9">
            <v>11992866.207272729</v>
          </cell>
          <cell r="S9">
            <v>11139162.82</v>
          </cell>
          <cell r="T9">
            <v>10916042.390000001</v>
          </cell>
          <cell r="U9">
            <v>5194013.9399999995</v>
          </cell>
          <cell r="V9">
            <v>8641946.1300000008</v>
          </cell>
          <cell r="W9">
            <v>9717060.5699999966</v>
          </cell>
          <cell r="X9">
            <v>7710298.0100000016</v>
          </cell>
          <cell r="Y9">
            <v>9862021.371818183</v>
          </cell>
          <cell r="Z9">
            <v>9563620.3040842097</v>
          </cell>
          <cell r="AA9">
            <v>116585675.95044784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A14" t="str">
            <v>Interco Sales - Mirage</v>
          </cell>
          <cell r="B14" t="str">
            <v>Mirage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A15" t="str">
            <v>Interco Sales - PWD</v>
          </cell>
          <cell r="B15" t="str">
            <v>PWD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A16" t="str">
            <v>Interco Sales - A.C.N.</v>
          </cell>
          <cell r="B16" t="str">
            <v>A.C.N.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AA16">
            <v>0</v>
          </cell>
        </row>
        <row r="17">
          <cell r="B17" t="str">
            <v>Total Intercompany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A18" t="str">
            <v>Sales</v>
          </cell>
          <cell r="B18" t="str">
            <v>Total Sales</v>
          </cell>
          <cell r="C18">
            <v>8672635.4036363643</v>
          </cell>
          <cell r="D18">
            <v>9567252.2199999988</v>
          </cell>
          <cell r="E18">
            <v>8980155.4272727296</v>
          </cell>
          <cell r="F18">
            <v>10537846.068181816</v>
          </cell>
          <cell r="G18">
            <v>10967952.92</v>
          </cell>
          <cell r="H18">
            <v>8960406.3354545478</v>
          </cell>
          <cell r="I18">
            <v>6898742.8192061922</v>
          </cell>
          <cell r="J18">
            <v>9508525.6364960074</v>
          </cell>
          <cell r="K18">
            <v>9991391.8626272827</v>
          </cell>
          <cell r="L18">
            <v>10894949.48261605</v>
          </cell>
          <cell r="M18">
            <v>12104852.796203397</v>
          </cell>
          <cell r="N18">
            <v>11549051.244465992</v>
          </cell>
          <cell r="O18">
            <v>10826962.779999997</v>
          </cell>
          <cell r="P18">
            <v>10489180.525454547</v>
          </cell>
          <cell r="Q18">
            <v>10532500.901818182</v>
          </cell>
          <cell r="R18">
            <v>11992866.207272729</v>
          </cell>
          <cell r="S18">
            <v>11139162.82</v>
          </cell>
          <cell r="T18">
            <v>10916042.390000001</v>
          </cell>
          <cell r="U18">
            <v>5194013.9399999995</v>
          </cell>
          <cell r="V18">
            <v>8641946.1300000008</v>
          </cell>
          <cell r="W18">
            <v>9717060.5699999966</v>
          </cell>
          <cell r="X18">
            <v>7710298.0100000016</v>
          </cell>
          <cell r="Y18">
            <v>9862021.371818183</v>
          </cell>
          <cell r="Z18">
            <v>9563620.3040842097</v>
          </cell>
          <cell r="AA18">
            <v>116585675.95044784</v>
          </cell>
        </row>
        <row r="20">
          <cell r="A20" t="str">
            <v>Cost of Goods Sold</v>
          </cell>
          <cell r="B20" t="str">
            <v>Cost of goods sold - Material Only</v>
          </cell>
          <cell r="C20">
            <v>3318118.7136363634</v>
          </cell>
          <cell r="D20">
            <v>3905370.99</v>
          </cell>
          <cell r="E20">
            <v>3278624.1872727275</v>
          </cell>
          <cell r="F20">
            <v>3887002.9481818173</v>
          </cell>
          <cell r="G20">
            <v>4160797.62</v>
          </cell>
          <cell r="H20">
            <v>4022653.2654545438</v>
          </cell>
          <cell r="I20">
            <v>2650753.5863636406</v>
          </cell>
          <cell r="J20">
            <v>3664501.9854545444</v>
          </cell>
          <cell r="K20">
            <v>3870398.3072727281</v>
          </cell>
          <cell r="L20">
            <v>4379070.2309090914</v>
          </cell>
          <cell r="M20">
            <v>5132694.6936363643</v>
          </cell>
          <cell r="N20">
            <v>4664188.1699999962</v>
          </cell>
          <cell r="O20">
            <v>4054729.1300000036</v>
          </cell>
          <cell r="P20">
            <v>4404961.5754545443</v>
          </cell>
          <cell r="Q20">
            <v>3621658.851818183</v>
          </cell>
          <cell r="R20">
            <v>4866649.3472727267</v>
          </cell>
          <cell r="S20">
            <v>3858614.0399999996</v>
          </cell>
          <cell r="T20">
            <v>4538021.9899999993</v>
          </cell>
          <cell r="U20">
            <v>1728528.3199999989</v>
          </cell>
          <cell r="V20">
            <v>2748367.8100000005</v>
          </cell>
          <cell r="W20">
            <v>3069163.43</v>
          </cell>
          <cell r="X20">
            <v>3042146.4999999991</v>
          </cell>
          <cell r="Y20">
            <v>4205104.0918181827</v>
          </cell>
          <cell r="Z20">
            <v>4020590.1710420316</v>
          </cell>
          <cell r="AA20">
            <v>44158535.257405668</v>
          </cell>
        </row>
        <row r="21">
          <cell r="B21" t="str">
            <v xml:space="preserve"> </v>
          </cell>
        </row>
        <row r="22">
          <cell r="B22" t="str">
            <v>Gross profit before manufacturing costs</v>
          </cell>
          <cell r="C22">
            <v>5354516.6900000013</v>
          </cell>
          <cell r="D22">
            <v>5661881.2299999986</v>
          </cell>
          <cell r="E22">
            <v>5701531.2400000021</v>
          </cell>
          <cell r="F22">
            <v>6650843.1199999992</v>
          </cell>
          <cell r="G22">
            <v>6807155.2999999998</v>
          </cell>
          <cell r="H22">
            <v>4937753.070000004</v>
          </cell>
          <cell r="I22">
            <v>4247989.2328425515</v>
          </cell>
          <cell r="J22">
            <v>5844023.651041463</v>
          </cell>
          <cell r="K22">
            <v>6120993.5553545542</v>
          </cell>
          <cell r="L22">
            <v>6515879.2517069587</v>
          </cell>
          <cell r="M22">
            <v>6972158.1025670329</v>
          </cell>
          <cell r="N22">
            <v>6884863.0744659957</v>
          </cell>
          <cell r="O22">
            <v>6772233.6499999939</v>
          </cell>
          <cell r="P22">
            <v>6084218.950000003</v>
          </cell>
          <cell r="Q22">
            <v>6910842.0499999989</v>
          </cell>
          <cell r="R22">
            <v>7126216.8600000022</v>
          </cell>
          <cell r="S22">
            <v>7280548.7800000012</v>
          </cell>
          <cell r="T22">
            <v>6378020.4000000013</v>
          </cell>
          <cell r="U22">
            <v>3465485.6200000006</v>
          </cell>
          <cell r="V22">
            <v>5893578.3200000003</v>
          </cell>
          <cell r="W22">
            <v>6647897.1399999969</v>
          </cell>
          <cell r="X22">
            <v>4668151.5100000026</v>
          </cell>
          <cell r="Y22">
            <v>5656917.2800000003</v>
          </cell>
          <cell r="Z22">
            <v>5543030.1330421781</v>
          </cell>
          <cell r="AA22">
            <v>72427140.693042174</v>
          </cell>
        </row>
        <row r="23">
          <cell r="C23">
            <v>0.61740364269837711</v>
          </cell>
          <cell r="D23">
            <v>0.59179805233565785</v>
          </cell>
          <cell r="E23">
            <v>0.63490340297278747</v>
          </cell>
          <cell r="F23">
            <v>0.63113876184637852</v>
          </cell>
          <cell r="G23">
            <v>0.62064045584907557</v>
          </cell>
          <cell r="H23">
            <v>0.55106352157962923</v>
          </cell>
          <cell r="I23">
            <v>0.61576280550944629</v>
          </cell>
          <cell r="J23">
            <v>0.61460881260189226</v>
          </cell>
          <cell r="K23">
            <v>0.6126267130258477</v>
          </cell>
          <cell r="L23">
            <v>0.59806420049066555</v>
          </cell>
          <cell r="M23">
            <v>0.57598041214956386</v>
          </cell>
          <cell r="N23">
            <v>0.59614101009076781</v>
          </cell>
          <cell r="O23">
            <v>0.62549708423399564</v>
          </cell>
          <cell r="P23">
            <v>0.58004711952808574</v>
          </cell>
          <cell r="Q23">
            <v>0.65614445366978402</v>
          </cell>
          <cell r="R23">
            <v>0.59420464940053386</v>
          </cell>
          <cell r="S23">
            <v>0.65359927829836684</v>
          </cell>
          <cell r="T23">
            <v>0.58427955591696823</v>
          </cell>
          <cell r="U23">
            <v>0.66720760861107753</v>
          </cell>
          <cell r="V23">
            <v>0.68197350820561065</v>
          </cell>
          <cell r="W23">
            <v>0.68414692818982803</v>
          </cell>
          <cell r="X23">
            <v>0.60544372006705371</v>
          </cell>
          <cell r="Y23">
            <v>0.57360626860587294</v>
          </cell>
          <cell r="Z23">
            <v>0.57959537882061141</v>
          </cell>
          <cell r="AA23">
            <v>0.62123532846201213</v>
          </cell>
        </row>
        <row r="24">
          <cell r="B24" t="str">
            <v>Manufacturing costs</v>
          </cell>
        </row>
        <row r="25">
          <cell r="A25" t="str">
            <v>Factory Labour</v>
          </cell>
          <cell r="B25" t="str">
            <v>Wages, Leave, Super, Payroll Tax, Wcomp</v>
          </cell>
          <cell r="C25">
            <v>933998.74379835697</v>
          </cell>
          <cell r="D25">
            <v>981676.33685840375</v>
          </cell>
          <cell r="E25">
            <v>1087766.8360411725</v>
          </cell>
          <cell r="F25">
            <v>1052835.8639569241</v>
          </cell>
          <cell r="G25">
            <v>1176545.7624317831</v>
          </cell>
          <cell r="H25">
            <v>1099340.7028393217</v>
          </cell>
          <cell r="I25">
            <v>854161.29194946936</v>
          </cell>
          <cell r="J25">
            <v>1105859.4384103594</v>
          </cell>
          <cell r="K25">
            <v>1037926.2550493821</v>
          </cell>
          <cell r="L25">
            <v>1254927.6176966955</v>
          </cell>
          <cell r="M25">
            <v>1244183.458532996</v>
          </cell>
          <cell r="N25">
            <v>1273228.5169449365</v>
          </cell>
          <cell r="O25">
            <v>1294255.942075182</v>
          </cell>
          <cell r="P25">
            <v>1108463.3457565436</v>
          </cell>
          <cell r="Q25">
            <v>1253640.9587153508</v>
          </cell>
          <cell r="R25">
            <v>1191050.7949877835</v>
          </cell>
          <cell r="S25">
            <v>1204376.7611942836</v>
          </cell>
          <cell r="T25">
            <v>1088711.6947374449</v>
          </cell>
          <cell r="U25">
            <v>750833.55521555641</v>
          </cell>
          <cell r="V25">
            <v>1028818.1757377076</v>
          </cell>
          <cell r="W25">
            <v>1000827.8758055124</v>
          </cell>
          <cell r="X25">
            <v>876080.024602741</v>
          </cell>
          <cell r="Y25">
            <v>971055.35318876535</v>
          </cell>
          <cell r="Z25">
            <v>922419.10837343731</v>
          </cell>
          <cell r="AA25">
            <v>12690533.590390308</v>
          </cell>
        </row>
        <row r="26">
          <cell r="A26" t="str">
            <v>Factory Packaging</v>
          </cell>
          <cell r="B26" t="str">
            <v>Packaging Material</v>
          </cell>
          <cell r="C26">
            <v>57801.639999999992</v>
          </cell>
          <cell r="D26">
            <v>62248.349999999991</v>
          </cell>
          <cell r="E26">
            <v>40575.82</v>
          </cell>
          <cell r="F26">
            <v>86125.94</v>
          </cell>
          <cell r="G26">
            <v>68347.45</v>
          </cell>
          <cell r="H26">
            <v>40041.64</v>
          </cell>
          <cell r="I26">
            <v>42633.49</v>
          </cell>
          <cell r="J26">
            <v>63793.57</v>
          </cell>
          <cell r="K26">
            <v>59482.03</v>
          </cell>
          <cell r="L26">
            <v>70257.600000000006</v>
          </cell>
          <cell r="M26">
            <v>62669.61</v>
          </cell>
          <cell r="N26">
            <v>73283.539999999994</v>
          </cell>
          <cell r="O26">
            <v>59441.49</v>
          </cell>
          <cell r="P26">
            <v>66663.080000000031</v>
          </cell>
          <cell r="Q26">
            <v>65922.069999999992</v>
          </cell>
          <cell r="R26">
            <v>76361.539999999994</v>
          </cell>
          <cell r="S26">
            <v>55044.63</v>
          </cell>
          <cell r="T26">
            <v>45189.15</v>
          </cell>
          <cell r="U26">
            <v>11847.72</v>
          </cell>
          <cell r="V26">
            <v>44983.46</v>
          </cell>
          <cell r="W26">
            <v>75920</v>
          </cell>
          <cell r="X26">
            <v>17920.509999999998</v>
          </cell>
          <cell r="Y26">
            <v>40960.5</v>
          </cell>
          <cell r="Z26">
            <v>56451.059736666211</v>
          </cell>
          <cell r="AA26">
            <v>616705.20973666618</v>
          </cell>
        </row>
        <row r="27">
          <cell r="A27" t="str">
            <v>Freight Inwards</v>
          </cell>
          <cell r="B27" t="str">
            <v>Freight Inwards</v>
          </cell>
          <cell r="C27">
            <v>1609.53</v>
          </cell>
          <cell r="D27">
            <v>287.37</v>
          </cell>
          <cell r="E27">
            <v>740.2</v>
          </cell>
          <cell r="F27">
            <v>5679.79</v>
          </cell>
          <cell r="G27">
            <v>4861.55</v>
          </cell>
          <cell r="H27">
            <v>10476.77</v>
          </cell>
          <cell r="I27">
            <v>3583.5299999999997</v>
          </cell>
          <cell r="J27">
            <v>8081.6399999999994</v>
          </cell>
          <cell r="K27">
            <v>3445.77</v>
          </cell>
          <cell r="L27">
            <v>1855.29</v>
          </cell>
          <cell r="M27">
            <v>2336.77</v>
          </cell>
          <cell r="N27">
            <v>6043.38</v>
          </cell>
          <cell r="O27">
            <v>-4501.21</v>
          </cell>
          <cell r="P27">
            <v>2327.41</v>
          </cell>
          <cell r="Q27">
            <v>4486.82</v>
          </cell>
          <cell r="R27">
            <v>2675.31</v>
          </cell>
          <cell r="S27">
            <v>407.26</v>
          </cell>
          <cell r="T27">
            <v>1343.71</v>
          </cell>
          <cell r="U27">
            <v>143.68</v>
          </cell>
          <cell r="V27">
            <v>1625.71</v>
          </cell>
          <cell r="W27">
            <v>1263.93</v>
          </cell>
          <cell r="X27">
            <v>1399.81</v>
          </cell>
          <cell r="Y27">
            <v>201.69000000000062</v>
          </cell>
          <cell r="Z27">
            <v>4478.6934154584187</v>
          </cell>
          <cell r="AA27">
            <v>15852.813415458419</v>
          </cell>
        </row>
        <row r="28">
          <cell r="A28" t="str">
            <v>Factory Rent</v>
          </cell>
          <cell r="B28" t="str">
            <v>Factory Rent</v>
          </cell>
          <cell r="C28">
            <v>140998.07</v>
          </cell>
          <cell r="D28">
            <v>152950.53999999998</v>
          </cell>
          <cell r="E28">
            <v>153991.4</v>
          </cell>
          <cell r="F28">
            <v>153525.78</v>
          </cell>
          <cell r="G28">
            <v>162304.46000000002</v>
          </cell>
          <cell r="H28">
            <v>163902.12</v>
          </cell>
          <cell r="I28">
            <v>170722.83000000002</v>
          </cell>
          <cell r="J28">
            <v>176303.63</v>
          </cell>
          <cell r="K28">
            <v>178793.18</v>
          </cell>
          <cell r="L28">
            <v>185412.46000000002</v>
          </cell>
          <cell r="M28">
            <v>183259.89</v>
          </cell>
          <cell r="N28">
            <v>194129.03000000003</v>
          </cell>
          <cell r="O28">
            <v>181759.28000000003</v>
          </cell>
          <cell r="P28">
            <v>195745.43</v>
          </cell>
          <cell r="Q28">
            <v>188250.72999999998</v>
          </cell>
          <cell r="R28">
            <v>197937.64</v>
          </cell>
          <cell r="S28">
            <v>189231.95</v>
          </cell>
          <cell r="T28">
            <v>192913.56400000001</v>
          </cell>
          <cell r="U28">
            <v>215951.52699999997</v>
          </cell>
          <cell r="V28">
            <v>192892.15699999995</v>
          </cell>
          <cell r="W28">
            <v>185764.94699999999</v>
          </cell>
          <cell r="X28">
            <v>203616.57699999999</v>
          </cell>
          <cell r="Y28">
            <v>203828.26999999996</v>
          </cell>
          <cell r="Z28">
            <v>191101.79159811666</v>
          </cell>
          <cell r="AA28">
            <v>2338993.8635981162</v>
          </cell>
        </row>
        <row r="29">
          <cell r="A29" t="str">
            <v>Factory Maintenance</v>
          </cell>
          <cell r="B29" t="str">
            <v>Repairs and Maintenance</v>
          </cell>
          <cell r="C29">
            <v>53911.279999999992</v>
          </cell>
          <cell r="D29">
            <v>37687.03</v>
          </cell>
          <cell r="E29">
            <v>35202.629999999997</v>
          </cell>
          <cell r="F29">
            <v>42004.650000000009</v>
          </cell>
          <cell r="G29">
            <v>57386.720000000008</v>
          </cell>
          <cell r="H29">
            <v>22169.959999999995</v>
          </cell>
          <cell r="I29">
            <v>52616.74</v>
          </cell>
          <cell r="J29">
            <v>49648.21</v>
          </cell>
          <cell r="K29">
            <v>43725.479999999996</v>
          </cell>
          <cell r="L29">
            <v>58643.68</v>
          </cell>
          <cell r="M29">
            <v>56680.6</v>
          </cell>
          <cell r="N29">
            <v>5559.6099999999988</v>
          </cell>
          <cell r="O29">
            <v>29551.879999999997</v>
          </cell>
          <cell r="P29">
            <v>53367.310000000005</v>
          </cell>
          <cell r="Q29">
            <v>41591.18</v>
          </cell>
          <cell r="R29">
            <v>37106.159999999989</v>
          </cell>
          <cell r="S29">
            <v>42356.22</v>
          </cell>
          <cell r="T29">
            <v>39608.83</v>
          </cell>
          <cell r="U29">
            <v>20602.489999999998</v>
          </cell>
          <cell r="V29">
            <v>29274.13</v>
          </cell>
          <cell r="W29">
            <v>40502.69</v>
          </cell>
          <cell r="X29">
            <v>29918.620000000003</v>
          </cell>
          <cell r="Y29">
            <v>25498.379999999997</v>
          </cell>
          <cell r="Z29">
            <v>34096.913501100076</v>
          </cell>
          <cell r="AA29">
            <v>423474.80350110005</v>
          </cell>
        </row>
        <row r="30">
          <cell r="A30" t="str">
            <v>Factory Motor</v>
          </cell>
          <cell r="B30" t="str">
            <v>Motor Vehicle Expenses</v>
          </cell>
          <cell r="C30">
            <v>11045.4</v>
          </cell>
          <cell r="D30">
            <v>15751.36</v>
          </cell>
          <cell r="E30">
            <v>6924.5700000000006</v>
          </cell>
          <cell r="F30">
            <v>7983.1500000000005</v>
          </cell>
          <cell r="G30">
            <v>10802.98</v>
          </cell>
          <cell r="H30">
            <v>7456.8600000000006</v>
          </cell>
          <cell r="I30">
            <v>6443.6</v>
          </cell>
          <cell r="J30">
            <v>11191.42</v>
          </cell>
          <cell r="K30">
            <v>6249.11</v>
          </cell>
          <cell r="L30">
            <v>6517.5300000000007</v>
          </cell>
          <cell r="M30">
            <v>18741.14</v>
          </cell>
          <cell r="N30">
            <v>8495.73</v>
          </cell>
          <cell r="O30">
            <v>17585.379999999997</v>
          </cell>
          <cell r="P30">
            <v>10595.47</v>
          </cell>
          <cell r="Q30">
            <v>15434.76</v>
          </cell>
          <cell r="R30">
            <v>12310.67</v>
          </cell>
          <cell r="S30">
            <v>7051.35</v>
          </cell>
          <cell r="T30">
            <v>4384.57</v>
          </cell>
          <cell r="U30">
            <v>5470.59</v>
          </cell>
          <cell r="V30">
            <v>9087.7860000000001</v>
          </cell>
          <cell r="W30">
            <v>8990.4000000000015</v>
          </cell>
          <cell r="X30">
            <v>8641.1</v>
          </cell>
          <cell r="Y30">
            <v>7248.0199999999995</v>
          </cell>
          <cell r="Z30">
            <v>12411.048586745961</v>
          </cell>
          <cell r="AA30">
            <v>119211.14458674597</v>
          </cell>
        </row>
        <row r="31">
          <cell r="A31" t="str">
            <v>Factory Insurance</v>
          </cell>
          <cell r="B31" t="str">
            <v>Insurance - General</v>
          </cell>
          <cell r="C31">
            <v>22671.48</v>
          </cell>
          <cell r="D31">
            <v>17437.5</v>
          </cell>
          <cell r="E31">
            <v>31619.68</v>
          </cell>
          <cell r="F31">
            <v>15401.599999999999</v>
          </cell>
          <cell r="G31">
            <v>25730.29</v>
          </cell>
          <cell r="H31">
            <v>16248.56</v>
          </cell>
          <cell r="I31">
            <v>28327.19</v>
          </cell>
          <cell r="J31">
            <v>20286.420000000002</v>
          </cell>
          <cell r="K31">
            <v>36844.020000000004</v>
          </cell>
          <cell r="L31">
            <v>17150.550000000003</v>
          </cell>
          <cell r="M31">
            <v>17150.550000000007</v>
          </cell>
          <cell r="N31">
            <v>16985.650000000005</v>
          </cell>
          <cell r="O31">
            <v>17192.740000000002</v>
          </cell>
          <cell r="P31">
            <v>17648.7</v>
          </cell>
          <cell r="Q31">
            <v>27998.010000000002</v>
          </cell>
          <cell r="R31">
            <v>-17182.390000000003</v>
          </cell>
          <cell r="S31">
            <v>485.55000000000109</v>
          </cell>
          <cell r="T31">
            <v>10394.605</v>
          </cell>
          <cell r="U31">
            <v>18974.480000000003</v>
          </cell>
          <cell r="V31">
            <v>15454.394999999997</v>
          </cell>
          <cell r="W31">
            <v>17175.924999999999</v>
          </cell>
          <cell r="X31">
            <v>18014.979999999996</v>
          </cell>
          <cell r="Y31">
            <v>18973.440000000002</v>
          </cell>
          <cell r="Z31">
            <v>16754.562894660055</v>
          </cell>
          <cell r="AA31">
            <v>161884.99789466005</v>
          </cell>
        </row>
        <row r="32">
          <cell r="A32" t="str">
            <v>Factory Warranty</v>
          </cell>
          <cell r="B32" t="str">
            <v>Warranty Expenses - Manufacturing</v>
          </cell>
          <cell r="C32">
            <v>6753.619999999999</v>
          </cell>
          <cell r="D32">
            <v>33877.659999999996</v>
          </cell>
          <cell r="E32">
            <v>70384.91</v>
          </cell>
          <cell r="F32">
            <v>70485.3</v>
          </cell>
          <cell r="G32">
            <v>44200.03</v>
          </cell>
          <cell r="H32">
            <v>27766.249999999996</v>
          </cell>
          <cell r="I32">
            <v>55629.840000000004</v>
          </cell>
          <cell r="J32">
            <v>27130.819999999996</v>
          </cell>
          <cell r="K32">
            <v>45173.279999999999</v>
          </cell>
          <cell r="L32">
            <v>35702.240000000005</v>
          </cell>
          <cell r="M32">
            <v>45201.289999999994</v>
          </cell>
          <cell r="N32">
            <v>37982.78</v>
          </cell>
          <cell r="O32">
            <v>59036.55</v>
          </cell>
          <cell r="P32">
            <v>40723</v>
          </cell>
          <cell r="Q32">
            <v>5861.4099999999989</v>
          </cell>
          <cell r="R32">
            <v>29454.940000000002</v>
          </cell>
          <cell r="S32">
            <v>28167.24</v>
          </cell>
          <cell r="T32">
            <v>47303.979999999996</v>
          </cell>
          <cell r="U32">
            <v>18104.940000000002</v>
          </cell>
          <cell r="V32">
            <v>-19145.43</v>
          </cell>
          <cell r="W32">
            <v>20557.789999999994</v>
          </cell>
          <cell r="X32">
            <v>18544.07</v>
          </cell>
          <cell r="Y32">
            <v>66158.950000000012</v>
          </cell>
          <cell r="Z32">
            <v>28743.564110824358</v>
          </cell>
          <cell r="AA32">
            <v>343511.00411082437</v>
          </cell>
        </row>
        <row r="33">
          <cell r="A33" t="str">
            <v>Factory Var Other</v>
          </cell>
          <cell r="B33" t="str">
            <v>Manufacturing Variable Other</v>
          </cell>
          <cell r="C33">
            <v>112461.06999999998</v>
          </cell>
          <cell r="D33">
            <v>107569.38</v>
          </cell>
          <cell r="E33">
            <v>105759.16</v>
          </cell>
          <cell r="F33">
            <v>115475.40000000001</v>
          </cell>
          <cell r="G33">
            <v>94429.009999999922</v>
          </cell>
          <cell r="H33">
            <v>102618.36000000004</v>
          </cell>
          <cell r="I33">
            <v>103539.16</v>
          </cell>
          <cell r="J33">
            <v>122372.92000000001</v>
          </cell>
          <cell r="K33">
            <v>91647.489999999991</v>
          </cell>
          <cell r="L33">
            <v>126085.16000000002</v>
          </cell>
          <cell r="M33">
            <v>134667.87999999995</v>
          </cell>
          <cell r="N33">
            <v>131135.30000000005</v>
          </cell>
          <cell r="O33">
            <v>102390.56</v>
          </cell>
          <cell r="P33">
            <v>98861.539999999979</v>
          </cell>
          <cell r="Q33">
            <v>95398.890000000014</v>
          </cell>
          <cell r="R33">
            <v>120930.09999999999</v>
          </cell>
          <cell r="S33">
            <v>130880.91000000003</v>
          </cell>
          <cell r="T33">
            <v>78151.609999999986</v>
          </cell>
          <cell r="U33">
            <v>69710.059999999983</v>
          </cell>
          <cell r="V33">
            <v>77264.820000000022</v>
          </cell>
          <cell r="W33">
            <v>97988.779999999984</v>
          </cell>
          <cell r="X33">
            <v>84982.080000000002</v>
          </cell>
          <cell r="Y33">
            <v>88819.22000000003</v>
          </cell>
          <cell r="Z33">
            <v>77667.104115297509</v>
          </cell>
          <cell r="AA33">
            <v>1123045.6741152976</v>
          </cell>
        </row>
        <row r="34">
          <cell r="A34" t="str">
            <v>Factory Fixed Other</v>
          </cell>
          <cell r="B34" t="str">
            <v>Manufacturing Fixed Other</v>
          </cell>
          <cell r="C34">
            <v>39355.539999999994</v>
          </cell>
          <cell r="D34">
            <v>31935.219999999998</v>
          </cell>
          <cell r="E34">
            <v>33507.5</v>
          </cell>
          <cell r="F34">
            <v>52200.950000000004</v>
          </cell>
          <cell r="G34">
            <v>51444.749999999993</v>
          </cell>
          <cell r="H34">
            <v>27081.710000000006</v>
          </cell>
          <cell r="I34">
            <v>31766.58</v>
          </cell>
          <cell r="J34">
            <v>57462.020000000004</v>
          </cell>
          <cell r="K34">
            <v>38752.6</v>
          </cell>
          <cell r="L34">
            <v>65915.14</v>
          </cell>
          <cell r="M34">
            <v>38498.959999999992</v>
          </cell>
          <cell r="N34">
            <v>30869.000000000015</v>
          </cell>
          <cell r="O34">
            <v>65717.67</v>
          </cell>
          <cell r="P34">
            <v>53091.46</v>
          </cell>
          <cell r="Q34">
            <v>39244.89</v>
          </cell>
          <cell r="R34">
            <v>29327.789999999994</v>
          </cell>
          <cell r="S34">
            <v>54848.290000000008</v>
          </cell>
          <cell r="T34">
            <v>79221.210000000006</v>
          </cell>
          <cell r="U34">
            <v>65852.84</v>
          </cell>
          <cell r="V34">
            <v>75394.24000000002</v>
          </cell>
          <cell r="W34">
            <v>71778.58</v>
          </cell>
          <cell r="X34">
            <v>58705.45</v>
          </cell>
          <cell r="Y34">
            <v>59649.249999999993</v>
          </cell>
          <cell r="Z34">
            <v>59806.443343189792</v>
          </cell>
          <cell r="AA34">
            <v>712638.1133431897</v>
          </cell>
        </row>
        <row r="35">
          <cell r="B35" t="str">
            <v>Total Manufacturing Costs</v>
          </cell>
          <cell r="C35">
            <v>1380606.3737983571</v>
          </cell>
          <cell r="D35">
            <v>1441420.7468584038</v>
          </cell>
          <cell r="E35">
            <v>1566472.7060411721</v>
          </cell>
          <cell r="F35">
            <v>1601718.4239569239</v>
          </cell>
          <cell r="G35">
            <v>1696053.0024317831</v>
          </cell>
          <cell r="H35">
            <v>1517102.9328393219</v>
          </cell>
          <cell r="I35">
            <v>1349424.2519494696</v>
          </cell>
          <cell r="J35">
            <v>1642130.0884103591</v>
          </cell>
          <cell r="K35">
            <v>1542039.2150493823</v>
          </cell>
          <cell r="L35">
            <v>1822467.2676966954</v>
          </cell>
          <cell r="M35">
            <v>1803390.148532996</v>
          </cell>
          <cell r="N35">
            <v>1777712.5369449365</v>
          </cell>
          <cell r="O35">
            <v>1822430.2820751818</v>
          </cell>
          <cell r="P35">
            <v>1647486.7457565435</v>
          </cell>
          <cell r="Q35">
            <v>1737829.7187153508</v>
          </cell>
          <cell r="R35">
            <v>1679972.5549877835</v>
          </cell>
          <cell r="S35">
            <v>1712850.1611942835</v>
          </cell>
          <cell r="T35">
            <v>1587222.9237374449</v>
          </cell>
          <cell r="U35">
            <v>1177491.8822155565</v>
          </cell>
          <cell r="V35">
            <v>1455649.4437377076</v>
          </cell>
          <cell r="W35">
            <v>1520770.9178055124</v>
          </cell>
          <cell r="X35">
            <v>1317823.2216027414</v>
          </cell>
          <cell r="Y35">
            <v>1482393.073188765</v>
          </cell>
          <cell r="Z35">
            <v>1403930.2896754965</v>
          </cell>
          <cell r="AA35">
            <v>18545851.214692365</v>
          </cell>
        </row>
        <row r="36">
          <cell r="C36">
            <v>0.15919110046059129</v>
          </cell>
          <cell r="D36">
            <v>0.15066193654277926</v>
          </cell>
          <cell r="E36">
            <v>0.17443714852460068</v>
          </cell>
          <cell r="F36">
            <v>0.15199675660410192</v>
          </cell>
          <cell r="G36">
            <v>0.1546371519647062</v>
          </cell>
          <cell r="H36">
            <v>0.16931184547250352</v>
          </cell>
          <cell r="I36">
            <v>0.19560437130554489</v>
          </cell>
          <cell r="J36">
            <v>0.17270081095511475</v>
          </cell>
          <cell r="K36">
            <v>0.1543367767225072</v>
          </cell>
          <cell r="L36">
            <v>0.16727633942723819</v>
          </cell>
          <cell r="M36">
            <v>0.14898075828717361</v>
          </cell>
          <cell r="N36">
            <v>0.15392714945279776</v>
          </cell>
          <cell r="O36">
            <v>0.16832331643751916</v>
          </cell>
          <cell r="P36">
            <v>0.15706534383296353</v>
          </cell>
          <cell r="Q36">
            <v>0.16499687347905723</v>
          </cell>
          <cell r="R36">
            <v>0.14008098864381666</v>
          </cell>
          <cell r="S36">
            <v>0.1537683027775586</v>
          </cell>
          <cell r="T36">
            <v>0.14540278124895087</v>
          </cell>
          <cell r="U36">
            <v>0.2267017177500214</v>
          </cell>
          <cell r="V36">
            <v>0.16844000435093054</v>
          </cell>
          <cell r="W36">
            <v>0.15650524218205145</v>
          </cell>
          <cell r="X36">
            <v>0.17091728748922133</v>
          </cell>
          <cell r="Y36">
            <v>0.15031330974650564</v>
          </cell>
          <cell r="Z36">
            <v>0.1467990410572802</v>
          </cell>
          <cell r="AA36">
            <v>0.15907486973421048</v>
          </cell>
        </row>
        <row r="37">
          <cell r="B37" t="str">
            <v>Contribution margin</v>
          </cell>
          <cell r="C37">
            <v>3973910.316201644</v>
          </cell>
          <cell r="D37">
            <v>4220460.4831415946</v>
          </cell>
          <cell r="E37">
            <v>4135058.5339588299</v>
          </cell>
          <cell r="F37">
            <v>5049124.6960430751</v>
          </cell>
          <cell r="G37">
            <v>5111102.2975682169</v>
          </cell>
          <cell r="H37">
            <v>3420650.1371606821</v>
          </cell>
          <cell r="I37">
            <v>2898564.980893082</v>
          </cell>
          <cell r="J37">
            <v>4201893.5626311041</v>
          </cell>
          <cell r="K37">
            <v>4578954.3403051719</v>
          </cell>
          <cell r="L37">
            <v>4693411.9840102633</v>
          </cell>
          <cell r="M37">
            <v>5168767.954034037</v>
          </cell>
          <cell r="N37">
            <v>5107150.5375210587</v>
          </cell>
          <cell r="O37">
            <v>4949803.3679248122</v>
          </cell>
          <cell r="P37">
            <v>4436732.2042434597</v>
          </cell>
          <cell r="Q37">
            <v>5173012.3312846478</v>
          </cell>
          <cell r="R37">
            <v>5446244.3050122187</v>
          </cell>
          <cell r="S37">
            <v>5567698.6188057177</v>
          </cell>
          <cell r="T37">
            <v>4790797.4762625564</v>
          </cell>
          <cell r="U37">
            <v>2287993.7377844444</v>
          </cell>
          <cell r="V37">
            <v>4437928.8762622923</v>
          </cell>
          <cell r="W37">
            <v>5127126.2221944844</v>
          </cell>
          <cell r="X37">
            <v>3350328.2883972609</v>
          </cell>
          <cell r="Y37">
            <v>4174524.2068112353</v>
          </cell>
          <cell r="Z37">
            <v>4139099.8433666816</v>
          </cell>
          <cell r="AA37">
            <v>53881289.478349805</v>
          </cell>
        </row>
        <row r="38">
          <cell r="C38">
            <v>0.45821254223778579</v>
          </cell>
          <cell r="D38">
            <v>0.44113611579287865</v>
          </cell>
          <cell r="E38">
            <v>0.46046625444818673</v>
          </cell>
          <cell r="F38">
            <v>0.47914200524227651</v>
          </cell>
          <cell r="G38">
            <v>0.46600330388436945</v>
          </cell>
          <cell r="H38">
            <v>0.38175167610712574</v>
          </cell>
          <cell r="I38">
            <v>0.42015843420390137</v>
          </cell>
          <cell r="J38">
            <v>0.44190800164677757</v>
          </cell>
          <cell r="K38">
            <v>0.45828993630334047</v>
          </cell>
          <cell r="L38">
            <v>0.43078786106342742</v>
          </cell>
          <cell r="M38">
            <v>0.42699965386239019</v>
          </cell>
          <cell r="N38">
            <v>0.44221386063797002</v>
          </cell>
          <cell r="O38">
            <v>0.45717376779647645</v>
          </cell>
          <cell r="P38">
            <v>0.42298177569512224</v>
          </cell>
          <cell r="Q38">
            <v>0.4911475801907268</v>
          </cell>
          <cell r="R38">
            <v>0.45412366075671723</v>
          </cell>
          <cell r="S38">
            <v>0.49983097552080824</v>
          </cell>
          <cell r="T38">
            <v>0.43887677466801739</v>
          </cell>
          <cell r="U38">
            <v>0.44050589086105624</v>
          </cell>
          <cell r="V38">
            <v>0.51353350385468</v>
          </cell>
          <cell r="W38">
            <v>0.5276416860077765</v>
          </cell>
          <cell r="X38">
            <v>0.43452643257783241</v>
          </cell>
          <cell r="Y38">
            <v>0.4232929588593673</v>
          </cell>
          <cell r="Z38">
            <v>0.43279633776333115</v>
          </cell>
          <cell r="AA38">
            <v>0.46216045872780165</v>
          </cell>
        </row>
        <row r="39">
          <cell r="B39" t="str">
            <v>Selling Expenses</v>
          </cell>
        </row>
        <row r="40">
          <cell r="A40" t="str">
            <v>Sales Labour</v>
          </cell>
          <cell r="B40" t="str">
            <v>Salaries, Leave, Super, Payroll Tax, Wcomp</v>
          </cell>
          <cell r="C40">
            <v>723449.00601165858</v>
          </cell>
          <cell r="D40">
            <v>798226.13389568706</v>
          </cell>
          <cell r="E40">
            <v>729472.28103778767</v>
          </cell>
          <cell r="F40">
            <v>755218.72296735516</v>
          </cell>
          <cell r="G40">
            <v>781638.3863506749</v>
          </cell>
          <cell r="H40">
            <v>784240.11779060797</v>
          </cell>
          <cell r="I40">
            <v>673697.36655077222</v>
          </cell>
          <cell r="J40">
            <v>969063.85547275061</v>
          </cell>
          <cell r="K40">
            <v>965233.94702278636</v>
          </cell>
          <cell r="L40">
            <v>1056750.0667418712</v>
          </cell>
          <cell r="M40">
            <v>896127.15824489191</v>
          </cell>
          <cell r="N40">
            <v>1126997.2465347811</v>
          </cell>
          <cell r="O40">
            <v>1289924.8464605554</v>
          </cell>
          <cell r="P40">
            <v>1182277.4752046685</v>
          </cell>
          <cell r="Q40">
            <v>1250663.3695340657</v>
          </cell>
          <cell r="R40">
            <v>1247011.1664395784</v>
          </cell>
          <cell r="S40">
            <v>1242192.2646189488</v>
          </cell>
          <cell r="T40">
            <v>1234803.8463015957</v>
          </cell>
          <cell r="U40">
            <v>864668.73641015345</v>
          </cell>
          <cell r="V40">
            <v>981306.89331726357</v>
          </cell>
          <cell r="W40">
            <v>1169223.7679570348</v>
          </cell>
          <cell r="X40">
            <v>1123863.3797243361</v>
          </cell>
          <cell r="Y40">
            <v>1017719.6093765846</v>
          </cell>
          <cell r="Z40">
            <v>1033070.9077637101</v>
          </cell>
          <cell r="AA40">
            <v>13636726.263108497</v>
          </cell>
        </row>
        <row r="41">
          <cell r="A41" t="str">
            <v>Installation Labour</v>
          </cell>
          <cell r="B41" t="str">
            <v>Installation Labour</v>
          </cell>
          <cell r="C41">
            <v>731686.36</v>
          </cell>
          <cell r="D41">
            <v>749588.99</v>
          </cell>
          <cell r="E41">
            <v>622135.75</v>
          </cell>
          <cell r="F41">
            <v>793272.7300000001</v>
          </cell>
          <cell r="G41">
            <v>787478.19000000018</v>
          </cell>
          <cell r="H41">
            <v>720108.71</v>
          </cell>
          <cell r="I41">
            <v>590621.80141587544</v>
          </cell>
          <cell r="J41">
            <v>755043.23809052794</v>
          </cell>
          <cell r="K41">
            <v>752030.33927112794</v>
          </cell>
          <cell r="L41">
            <v>860452.02396086801</v>
          </cell>
          <cell r="M41">
            <v>959594.26837346039</v>
          </cell>
          <cell r="N41">
            <v>826167.61617516575</v>
          </cell>
          <cell r="O41">
            <v>933174.48000000021</v>
          </cell>
          <cell r="P41">
            <v>821117.28</v>
          </cell>
          <cell r="Q41">
            <v>825596.57000000007</v>
          </cell>
          <cell r="R41">
            <v>909418.29999999981</v>
          </cell>
          <cell r="S41">
            <v>906875.48</v>
          </cell>
          <cell r="T41">
            <v>817420.33</v>
          </cell>
          <cell r="U41">
            <v>473672.45999999996</v>
          </cell>
          <cell r="V41">
            <v>701315.24000000011</v>
          </cell>
          <cell r="W41">
            <v>820203.53000000014</v>
          </cell>
          <cell r="X41">
            <v>732909.9</v>
          </cell>
          <cell r="Y41">
            <v>789062.92</v>
          </cell>
          <cell r="Z41">
            <v>760403.39741660212</v>
          </cell>
          <cell r="AA41">
            <v>9491169.887416603</v>
          </cell>
        </row>
        <row r="42">
          <cell r="A42" t="str">
            <v>Sales Commission</v>
          </cell>
          <cell r="B42" t="str">
            <v>Sales Commission</v>
          </cell>
          <cell r="C42">
            <v>56952.52</v>
          </cell>
          <cell r="D42">
            <v>60371.9</v>
          </cell>
          <cell r="E42">
            <v>64691.919999999991</v>
          </cell>
          <cell r="F42">
            <v>61704.799999999996</v>
          </cell>
          <cell r="G42">
            <v>79907.179999999993</v>
          </cell>
          <cell r="H42">
            <v>54848.41</v>
          </cell>
          <cell r="I42">
            <v>62507.32</v>
          </cell>
          <cell r="J42">
            <v>63817.560000000005</v>
          </cell>
          <cell r="K42">
            <v>77195.22</v>
          </cell>
          <cell r="L42">
            <v>77978.789999999979</v>
          </cell>
          <cell r="M42">
            <v>83838.87000000001</v>
          </cell>
          <cell r="N42">
            <v>60932.470000000008</v>
          </cell>
          <cell r="O42">
            <v>86433.700000000012</v>
          </cell>
          <cell r="P42">
            <v>58695.73</v>
          </cell>
          <cell r="Q42">
            <v>69627.5</v>
          </cell>
          <cell r="R42">
            <v>86552.23</v>
          </cell>
          <cell r="S42">
            <v>80563.789999999994</v>
          </cell>
          <cell r="T42">
            <v>107177.49</v>
          </cell>
          <cell r="U42">
            <v>57979.05000000001</v>
          </cell>
          <cell r="V42">
            <v>74362.760000000009</v>
          </cell>
          <cell r="W42">
            <v>65424.590000000004</v>
          </cell>
          <cell r="X42">
            <v>51337.020000000004</v>
          </cell>
          <cell r="Y42">
            <v>75182.299999999988</v>
          </cell>
          <cell r="Z42">
            <v>77305.714882945642</v>
          </cell>
          <cell r="AA42">
            <v>890641.87488294556</v>
          </cell>
        </row>
        <row r="43">
          <cell r="A43" t="str">
            <v>Sales Advertising</v>
          </cell>
          <cell r="B43" t="str">
            <v>Advertising Expenses</v>
          </cell>
          <cell r="C43">
            <v>73051.009999999995</v>
          </cell>
          <cell r="D43">
            <v>63757.79</v>
          </cell>
          <cell r="E43">
            <v>69711.570000000007</v>
          </cell>
          <cell r="F43">
            <v>69114.61</v>
          </cell>
          <cell r="G43">
            <v>121326.18999999997</v>
          </cell>
          <cell r="H43">
            <v>64959.1</v>
          </cell>
          <cell r="I43">
            <v>72634.59884279281</v>
          </cell>
          <cell r="J43">
            <v>102270.3780499268</v>
          </cell>
          <cell r="K43">
            <v>91731.844791126292</v>
          </cell>
          <cell r="L43">
            <v>26705.402649157102</v>
          </cell>
          <cell r="M43">
            <v>73639.074634186894</v>
          </cell>
          <cell r="N43">
            <v>83491.632061351469</v>
          </cell>
          <cell r="O43">
            <v>97622.950000000012</v>
          </cell>
          <cell r="P43">
            <v>70390.999999999985</v>
          </cell>
          <cell r="Q43">
            <v>103100.49</v>
          </cell>
          <cell r="R43">
            <v>113621.66</v>
          </cell>
          <cell r="S43">
            <v>113077.56</v>
          </cell>
          <cell r="T43">
            <v>72902.649999999994</v>
          </cell>
          <cell r="U43">
            <v>80742.200000000012</v>
          </cell>
          <cell r="V43">
            <v>97670.699999999983</v>
          </cell>
          <cell r="W43">
            <v>137749.56</v>
          </cell>
          <cell r="X43">
            <v>116626.97</v>
          </cell>
          <cell r="Y43">
            <v>125070.28000000001</v>
          </cell>
          <cell r="Z43">
            <v>112847.64916666667</v>
          </cell>
          <cell r="AA43">
            <v>1241423.6691666667</v>
          </cell>
        </row>
        <row r="44">
          <cell r="A44" t="str">
            <v>Sales Doubtful Debts</v>
          </cell>
          <cell r="B44" t="str">
            <v>Doubtful Debts</v>
          </cell>
          <cell r="C44">
            <v>6315.800000000002</v>
          </cell>
          <cell r="D44">
            <v>8092.8099999999995</v>
          </cell>
          <cell r="E44">
            <v>6315.8100000000013</v>
          </cell>
          <cell r="F44">
            <v>7664.380000000001</v>
          </cell>
          <cell r="G44">
            <v>6608.14</v>
          </cell>
          <cell r="H44">
            <v>86315.819999999992</v>
          </cell>
          <cell r="I44">
            <v>6315.83</v>
          </cell>
          <cell r="J44">
            <v>6268.6253710474939</v>
          </cell>
          <cell r="K44">
            <v>6315.83</v>
          </cell>
          <cell r="L44">
            <v>43465.83</v>
          </cell>
          <cell r="M44">
            <v>49106.89255242615</v>
          </cell>
          <cell r="N44">
            <v>173259.05313598792</v>
          </cell>
          <cell r="O44">
            <v>24944.239999999998</v>
          </cell>
          <cell r="P44">
            <v>26914.289999999997</v>
          </cell>
          <cell r="Q44">
            <v>35134.549999999996</v>
          </cell>
          <cell r="R44">
            <v>52735.139999999992</v>
          </cell>
          <cell r="S44">
            <v>4827.38</v>
          </cell>
          <cell r="T44">
            <v>41545.879999999997</v>
          </cell>
          <cell r="U44">
            <v>20001.61</v>
          </cell>
          <cell r="V44">
            <v>49055.73000000001</v>
          </cell>
          <cell r="W44">
            <v>10454.440000000008</v>
          </cell>
          <cell r="X44">
            <v>55189.82</v>
          </cell>
          <cell r="Y44">
            <v>52276.479999999996</v>
          </cell>
          <cell r="Z44">
            <v>125422.2747210059</v>
          </cell>
          <cell r="AA44">
            <v>498501.83472100587</v>
          </cell>
        </row>
        <row r="45">
          <cell r="A45" t="str">
            <v>Sales Motor</v>
          </cell>
          <cell r="B45" t="str">
            <v>Motor Vehicle Expenses</v>
          </cell>
          <cell r="C45">
            <v>78023.509999999995</v>
          </cell>
          <cell r="D45">
            <v>94222.369999999981</v>
          </cell>
          <cell r="E45">
            <v>83064.549999999988</v>
          </cell>
          <cell r="F45">
            <v>87883.25</v>
          </cell>
          <cell r="G45">
            <v>95447.729999999981</v>
          </cell>
          <cell r="H45">
            <v>78299.679999999978</v>
          </cell>
          <cell r="I45">
            <v>85943.185373016779</v>
          </cell>
          <cell r="J45">
            <v>124153.10164628216</v>
          </cell>
          <cell r="K45">
            <v>97764.489846481621</v>
          </cell>
          <cell r="L45">
            <v>135034.99322267808</v>
          </cell>
          <cell r="M45">
            <v>130745.78240007776</v>
          </cell>
          <cell r="N45">
            <v>145617.33237451149</v>
          </cell>
          <cell r="O45">
            <v>152346.41999999998</v>
          </cell>
          <cell r="P45">
            <v>141596.99999999997</v>
          </cell>
          <cell r="Q45">
            <v>127722.75</v>
          </cell>
          <cell r="R45">
            <v>140960.36000000002</v>
          </cell>
          <cell r="S45">
            <v>111833.74</v>
          </cell>
          <cell r="T45">
            <v>98735.26</v>
          </cell>
          <cell r="U45">
            <v>79276.87000000001</v>
          </cell>
          <cell r="V45">
            <v>122958.13999999996</v>
          </cell>
          <cell r="W45">
            <v>113516.32999999999</v>
          </cell>
          <cell r="X45">
            <v>116868.31999999999</v>
          </cell>
          <cell r="Y45">
            <v>99015.090000000011</v>
          </cell>
          <cell r="Z45">
            <v>124819.55302928989</v>
          </cell>
          <cell r="AA45">
            <v>1429649.83302929</v>
          </cell>
        </row>
        <row r="46">
          <cell r="A46" t="str">
            <v>Sales Rent</v>
          </cell>
          <cell r="B46" t="str">
            <v>Rent</v>
          </cell>
          <cell r="C46">
            <v>96619.239999999991</v>
          </cell>
          <cell r="D46">
            <v>92434.63</v>
          </cell>
          <cell r="E46">
            <v>92609.86</v>
          </cell>
          <cell r="F46">
            <v>92512.14</v>
          </cell>
          <cell r="G46">
            <v>98598.6</v>
          </cell>
          <cell r="H46">
            <v>99550.940000000017</v>
          </cell>
          <cell r="I46">
            <v>124998.82</v>
          </cell>
          <cell r="J46">
            <v>125660.35</v>
          </cell>
          <cell r="K46">
            <v>133283.20000000001</v>
          </cell>
          <cell r="L46">
            <v>146275.81</v>
          </cell>
          <cell r="M46">
            <v>130699.70000000001</v>
          </cell>
          <cell r="N46">
            <v>137935.27000000002</v>
          </cell>
          <cell r="O46">
            <v>146688.71</v>
          </cell>
          <cell r="P46">
            <v>155853.83000000002</v>
          </cell>
          <cell r="Q46">
            <v>144608.69999999998</v>
          </cell>
          <cell r="R46">
            <v>147598.46</v>
          </cell>
          <cell r="S46">
            <v>160683.18000000002</v>
          </cell>
          <cell r="T46">
            <v>130574.83600000001</v>
          </cell>
          <cell r="U46">
            <v>160845.383</v>
          </cell>
          <cell r="V46">
            <v>152983.573</v>
          </cell>
          <cell r="W46">
            <v>155246.96300000002</v>
          </cell>
          <cell r="X46">
            <v>166615.44299999997</v>
          </cell>
          <cell r="Y46">
            <v>159709.59</v>
          </cell>
          <cell r="Z46">
            <v>161867.6389138833</v>
          </cell>
          <cell r="AA46">
            <v>1843276.3069138834</v>
          </cell>
        </row>
        <row r="47">
          <cell r="A47" t="str">
            <v>Sales Telephone</v>
          </cell>
          <cell r="B47" t="str">
            <v>Telephone</v>
          </cell>
          <cell r="C47">
            <v>31761.97</v>
          </cell>
          <cell r="D47">
            <v>31188.71</v>
          </cell>
          <cell r="E47">
            <v>42948.020000000004</v>
          </cell>
          <cell r="F47">
            <v>23804.880000000001</v>
          </cell>
          <cell r="G47">
            <v>36064.74</v>
          </cell>
          <cell r="H47">
            <v>32572.22</v>
          </cell>
          <cell r="I47">
            <v>29097.646486797414</v>
          </cell>
          <cell r="J47">
            <v>64991.561207316765</v>
          </cell>
          <cell r="K47">
            <v>47286.240521146567</v>
          </cell>
          <cell r="L47">
            <v>42225.367265989524</v>
          </cell>
          <cell r="M47">
            <v>43757.676676591604</v>
          </cell>
          <cell r="N47">
            <v>47754.886227017458</v>
          </cell>
          <cell r="O47">
            <v>51601.509999999995</v>
          </cell>
          <cell r="P47">
            <v>50232.719999999987</v>
          </cell>
          <cell r="Q47">
            <v>57311.32</v>
          </cell>
          <cell r="R47">
            <v>55293.079999999994</v>
          </cell>
          <cell r="S47">
            <v>59464.08</v>
          </cell>
          <cell r="T47">
            <v>52263.835000000006</v>
          </cell>
          <cell r="U47">
            <v>50538.074999999997</v>
          </cell>
          <cell r="V47">
            <v>56484.495000000003</v>
          </cell>
          <cell r="W47">
            <v>51196.490000000005</v>
          </cell>
          <cell r="X47">
            <v>51107.974999999991</v>
          </cell>
          <cell r="Y47">
            <v>46435.545000000006</v>
          </cell>
          <cell r="Z47">
            <v>47394.533578722774</v>
          </cell>
          <cell r="AA47">
            <v>629323.65857872274</v>
          </cell>
        </row>
        <row r="48">
          <cell r="A48" t="str">
            <v>Sales Freight</v>
          </cell>
          <cell r="B48" t="str">
            <v>Freight - Outwards</v>
          </cell>
          <cell r="C48">
            <v>172908.34000000003</v>
          </cell>
          <cell r="D48">
            <v>179466.53</v>
          </cell>
          <cell r="E48">
            <v>166752.87</v>
          </cell>
          <cell r="F48">
            <v>216910.36000000002</v>
          </cell>
          <cell r="G48">
            <v>186365.02000000002</v>
          </cell>
          <cell r="H48">
            <v>212662.96000000002</v>
          </cell>
          <cell r="I48">
            <v>113463.91934719011</v>
          </cell>
          <cell r="J48">
            <v>209949.91656509554</v>
          </cell>
          <cell r="K48">
            <v>221065.42760243354</v>
          </cell>
          <cell r="L48">
            <v>206682.10698365862</v>
          </cell>
          <cell r="M48">
            <v>214183.49006082097</v>
          </cell>
          <cell r="N48">
            <v>235606.41916286582</v>
          </cell>
          <cell r="O48">
            <v>277997.27999999997</v>
          </cell>
          <cell r="P48">
            <v>250563.71999999997</v>
          </cell>
          <cell r="Q48">
            <v>244966.67000000007</v>
          </cell>
          <cell r="R48">
            <v>209496.49999999994</v>
          </cell>
          <cell r="S48">
            <v>209498.78000000003</v>
          </cell>
          <cell r="T48">
            <v>191462.87</v>
          </cell>
          <cell r="U48">
            <v>88241.88</v>
          </cell>
          <cell r="V48">
            <v>172487.86999999997</v>
          </cell>
          <cell r="W48">
            <v>157003.49000000002</v>
          </cell>
          <cell r="X48">
            <v>120408.79999999999</v>
          </cell>
          <cell r="Y48">
            <v>198502.91000000012</v>
          </cell>
          <cell r="Z48">
            <v>158178.46287867153</v>
          </cell>
          <cell r="AA48">
            <v>2278809.232878671</v>
          </cell>
        </row>
        <row r="49">
          <cell r="A49" t="str">
            <v>Sales Insurance</v>
          </cell>
          <cell r="B49" t="str">
            <v>Insurance - General</v>
          </cell>
          <cell r="C49">
            <v>19799.419999999998</v>
          </cell>
          <cell r="D49">
            <v>11693.5</v>
          </cell>
          <cell r="E49">
            <v>13075.859999999999</v>
          </cell>
          <cell r="F49">
            <v>11561.04</v>
          </cell>
          <cell r="G49">
            <v>11831.029999999999</v>
          </cell>
          <cell r="H49">
            <v>12313.08</v>
          </cell>
          <cell r="I49">
            <v>12989.708552685866</v>
          </cell>
          <cell r="J49">
            <v>14462.349195331513</v>
          </cell>
          <cell r="K49">
            <v>13563.513438169255</v>
          </cell>
          <cell r="L49">
            <v>15232.098575797345</v>
          </cell>
          <cell r="M49">
            <v>13852.229892290849</v>
          </cell>
          <cell r="N49">
            <v>14116.919432085007</v>
          </cell>
          <cell r="O49">
            <v>16173.7</v>
          </cell>
          <cell r="P49">
            <v>14759.93</v>
          </cell>
          <cell r="Q49">
            <v>16928.669999999998</v>
          </cell>
          <cell r="R49">
            <v>51642.9</v>
          </cell>
          <cell r="S49">
            <v>26024.949999999997</v>
          </cell>
          <cell r="T49">
            <v>23121.264999999999</v>
          </cell>
          <cell r="U49">
            <v>8497.19</v>
          </cell>
          <cell r="V49">
            <v>13181.874999999998</v>
          </cell>
          <cell r="W49">
            <v>15331.955000000002</v>
          </cell>
          <cell r="X49">
            <v>12877.689999999999</v>
          </cell>
          <cell r="Y49">
            <v>14132.38</v>
          </cell>
          <cell r="Z49">
            <v>15707.744996538002</v>
          </cell>
          <cell r="AA49">
            <v>228380.24999653801</v>
          </cell>
        </row>
        <row r="50">
          <cell r="A50" t="str">
            <v>Sales Warranty</v>
          </cell>
          <cell r="B50" t="str">
            <v>Warranty</v>
          </cell>
          <cell r="C50">
            <v>58110.11</v>
          </cell>
          <cell r="D50">
            <v>9179.86</v>
          </cell>
          <cell r="E50">
            <v>7389.79</v>
          </cell>
          <cell r="F50">
            <v>23949.61</v>
          </cell>
          <cell r="G50">
            <v>19918.07</v>
          </cell>
          <cell r="H50">
            <v>24393.38</v>
          </cell>
          <cell r="I50">
            <v>22510.35</v>
          </cell>
          <cell r="J50">
            <v>46140.73</v>
          </cell>
          <cell r="K50">
            <v>32977.300000000003</v>
          </cell>
          <cell r="L50">
            <v>43547.789999999994</v>
          </cell>
          <cell r="M50">
            <v>28661.08</v>
          </cell>
          <cell r="N50">
            <v>-45076.92</v>
          </cell>
          <cell r="O50">
            <v>32462.909999999989</v>
          </cell>
          <cell r="P50">
            <v>26077.079999999994</v>
          </cell>
          <cell r="Q50">
            <v>61921.65</v>
          </cell>
          <cell r="R50">
            <v>57553.8</v>
          </cell>
          <cell r="S50">
            <v>21481.930000000008</v>
          </cell>
          <cell r="T50">
            <v>12980.249999999998</v>
          </cell>
          <cell r="U50">
            <v>29681.16</v>
          </cell>
          <cell r="V50">
            <v>-72449.53</v>
          </cell>
          <cell r="W50">
            <v>56129.580000000009</v>
          </cell>
          <cell r="X50">
            <v>62620.82</v>
          </cell>
          <cell r="Y50">
            <v>79306.789999999994</v>
          </cell>
          <cell r="Z50">
            <v>69994.269140932476</v>
          </cell>
          <cell r="AA50">
            <v>437760.70914093248</v>
          </cell>
        </row>
        <row r="51">
          <cell r="A51" t="str">
            <v>Sales Other</v>
          </cell>
          <cell r="B51" t="str">
            <v>Other Selling Expenses</v>
          </cell>
          <cell r="C51">
            <v>65643.009999999995</v>
          </cell>
          <cell r="D51">
            <v>74050.490000000005</v>
          </cell>
          <cell r="E51">
            <v>95317.739999999991</v>
          </cell>
          <cell r="F51">
            <v>64818.900000000045</v>
          </cell>
          <cell r="G51">
            <v>76973.629999999961</v>
          </cell>
          <cell r="H51">
            <v>86339.290000000008</v>
          </cell>
          <cell r="I51">
            <v>11661.908707186463</v>
          </cell>
          <cell r="J51">
            <v>147959.1299377672</v>
          </cell>
          <cell r="K51">
            <v>157770.5427776209</v>
          </cell>
          <cell r="L51">
            <v>82600.053918144666</v>
          </cell>
          <cell r="M51">
            <v>91462.67213418131</v>
          </cell>
          <cell r="N51">
            <v>115543.28698314058</v>
          </cell>
          <cell r="O51">
            <v>141702.91500000018</v>
          </cell>
          <cell r="P51">
            <v>134740.65999999954</v>
          </cell>
          <cell r="Q51">
            <v>61588.504999999626</v>
          </cell>
          <cell r="R51">
            <v>175185.85</v>
          </cell>
          <cell r="S51">
            <v>152870.01999999993</v>
          </cell>
          <cell r="T51">
            <v>175169.87</v>
          </cell>
          <cell r="U51">
            <v>120231.03999999998</v>
          </cell>
          <cell r="V51">
            <v>162656.63999999996</v>
          </cell>
          <cell r="W51">
            <v>147895.44999999992</v>
          </cell>
          <cell r="X51">
            <v>115027.14999999991</v>
          </cell>
          <cell r="Y51">
            <v>152652.66</v>
          </cell>
          <cell r="Z51">
            <v>127849.18851721915</v>
          </cell>
          <cell r="AA51">
            <v>1667569.948517218</v>
          </cell>
        </row>
        <row r="52">
          <cell r="B52" t="str">
            <v>Total Selling Expenses</v>
          </cell>
          <cell r="C52">
            <v>2114320.2960116589</v>
          </cell>
          <cell r="D52">
            <v>2172273.7138956874</v>
          </cell>
          <cell r="E52">
            <v>1993486.0210377881</v>
          </cell>
          <cell r="F52">
            <v>2208415.4229673548</v>
          </cell>
          <cell r="G52">
            <v>2302156.9063506741</v>
          </cell>
          <cell r="H52">
            <v>2256603.7077906081</v>
          </cell>
          <cell r="I52">
            <v>1806442.4552763174</v>
          </cell>
          <cell r="J52">
            <v>2629780.7955360459</v>
          </cell>
          <cell r="K52">
            <v>2596217.8952708924</v>
          </cell>
          <cell r="L52">
            <v>2736950.333318165</v>
          </cell>
          <cell r="M52">
            <v>2715668.8949689283</v>
          </cell>
          <cell r="N52">
            <v>2922345.2120869062</v>
          </cell>
          <cell r="O52">
            <v>3251073.6614605561</v>
          </cell>
          <cell r="P52">
            <v>2933220.7152046682</v>
          </cell>
          <cell r="Q52">
            <v>2999170.744534065</v>
          </cell>
          <cell r="R52">
            <v>3247069.4464395782</v>
          </cell>
          <cell r="S52">
            <v>3089393.1546189496</v>
          </cell>
          <cell r="T52">
            <v>2958158.382301596</v>
          </cell>
          <cell r="U52">
            <v>2034375.6544101534</v>
          </cell>
          <cell r="V52">
            <v>2512014.3863172643</v>
          </cell>
          <cell r="W52">
            <v>2899376.145957035</v>
          </cell>
          <cell r="X52">
            <v>2725453.2877243357</v>
          </cell>
          <cell r="Y52">
            <v>2809066.5543765845</v>
          </cell>
          <cell r="Z52">
            <v>2814861.3350061877</v>
          </cell>
          <cell r="AA52">
            <v>34273233.468350969</v>
          </cell>
        </row>
        <row r="53">
          <cell r="C53">
            <v>0.24379213440993286</v>
          </cell>
          <cell r="D53">
            <v>0.22705304134813409</v>
          </cell>
          <cell r="E53">
            <v>0.22198791960588696</v>
          </cell>
          <cell r="F53">
            <v>0.20956990723516911</v>
          </cell>
          <cell r="G53">
            <v>0.20989850368091059</v>
          </cell>
          <cell r="H53">
            <v>0.25184167138287866</v>
          </cell>
          <cell r="I53">
            <v>0.26185096366357613</v>
          </cell>
          <cell r="J53">
            <v>0.27657082665290555</v>
          </cell>
          <cell r="K53">
            <v>0.25984546807557651</v>
          </cell>
          <cell r="L53">
            <v>0.25121276034232515</v>
          </cell>
          <cell r="M53">
            <v>0.22434547042328998</v>
          </cell>
          <cell r="N53">
            <v>0.25303768683918682</v>
          </cell>
          <cell r="O53">
            <v>0.3002756846514768</v>
          </cell>
          <cell r="P53">
            <v>0.27964250477780367</v>
          </cell>
          <cell r="Q53">
            <v>0.28475390341683526</v>
          </cell>
          <cell r="R53">
            <v>0.27075007678068536</v>
          </cell>
          <cell r="S53">
            <v>0.27734518334466268</v>
          </cell>
          <cell r="T53">
            <v>0.27099183720755005</v>
          </cell>
          <cell r="U53">
            <v>0.39167697235909876</v>
          </cell>
          <cell r="V53">
            <v>0.29067693185415217</v>
          </cell>
          <cell r="W53">
            <v>0.29837996018141894</v>
          </cell>
          <cell r="X53">
            <v>0.35348222392824674</v>
          </cell>
          <cell r="Y53">
            <v>0.28483679445309285</v>
          </cell>
          <cell r="Z53">
            <v>0.29433010152066386</v>
          </cell>
          <cell r="AA53">
            <v>0.29397465159371761</v>
          </cell>
        </row>
        <row r="54">
          <cell r="B54" t="str">
            <v>Administrative expenses</v>
          </cell>
        </row>
        <row r="55">
          <cell r="A55" t="str">
            <v>Admin Labour</v>
          </cell>
          <cell r="B55" t="str">
            <v>Salaries, Leave, Super, Payroll Tax, Wcomp</v>
          </cell>
          <cell r="C55">
            <v>470551.69018998416</v>
          </cell>
          <cell r="D55">
            <v>506526.52924590913</v>
          </cell>
          <cell r="E55">
            <v>541829.4229210401</v>
          </cell>
          <cell r="F55">
            <v>557043.27307572064</v>
          </cell>
          <cell r="G55">
            <v>556089.40121754259</v>
          </cell>
          <cell r="H55">
            <v>517925.31937007088</v>
          </cell>
          <cell r="I55">
            <v>457861.45493091486</v>
          </cell>
          <cell r="J55">
            <v>565630.11229569954</v>
          </cell>
          <cell r="K55">
            <v>609528.04253427696</v>
          </cell>
          <cell r="L55">
            <v>538055.64189510397</v>
          </cell>
          <cell r="M55">
            <v>653325.20278079237</v>
          </cell>
          <cell r="N55">
            <v>460744.55866256834</v>
          </cell>
          <cell r="O55">
            <v>593662.22146426293</v>
          </cell>
          <cell r="P55">
            <v>488332.8090387875</v>
          </cell>
          <cell r="Q55">
            <v>515207.60175058438</v>
          </cell>
          <cell r="R55">
            <v>502554.81857263774</v>
          </cell>
          <cell r="S55">
            <v>468481.03418676736</v>
          </cell>
          <cell r="T55">
            <v>488500.93896095979</v>
          </cell>
          <cell r="U55">
            <v>459958.1383742906</v>
          </cell>
          <cell r="V55">
            <v>398899.17094502901</v>
          </cell>
          <cell r="W55">
            <v>432494.34623745328</v>
          </cell>
          <cell r="X55">
            <v>539591.49567292281</v>
          </cell>
          <cell r="Y55">
            <v>451132.15743464977</v>
          </cell>
          <cell r="Z55">
            <v>531377.42997929861</v>
          </cell>
          <cell r="AA55">
            <v>5870192.1626176434</v>
          </cell>
        </row>
        <row r="56">
          <cell r="A56" t="str">
            <v>Admin Telephone</v>
          </cell>
          <cell r="B56" t="str">
            <v>Telephone</v>
          </cell>
          <cell r="C56">
            <v>13086.7</v>
          </cell>
          <cell r="D56">
            <v>22943.78</v>
          </cell>
          <cell r="E56">
            <v>13202.66</v>
          </cell>
          <cell r="F56">
            <v>19002.400000000001</v>
          </cell>
          <cell r="G56">
            <v>23518.65</v>
          </cell>
          <cell r="H56">
            <v>20774.55</v>
          </cell>
          <cell r="I56">
            <v>22275.875073734998</v>
          </cell>
          <cell r="J56">
            <v>25524.42450848157</v>
          </cell>
          <cell r="K56">
            <v>24600.435992095147</v>
          </cell>
          <cell r="L56">
            <v>19563.914639939732</v>
          </cell>
          <cell r="M56">
            <v>19314.346869046494</v>
          </cell>
          <cell r="N56">
            <v>22157.584624520663</v>
          </cell>
          <cell r="O56">
            <v>24392.239999999998</v>
          </cell>
          <cell r="P56">
            <v>18091.400000000001</v>
          </cell>
          <cell r="Q56">
            <v>23901.360000000001</v>
          </cell>
          <cell r="R56">
            <v>17420.45</v>
          </cell>
          <cell r="S56">
            <v>26031.789999999997</v>
          </cell>
          <cell r="T56">
            <v>17633.455000000002</v>
          </cell>
          <cell r="U56">
            <v>17839.695</v>
          </cell>
          <cell r="V56">
            <v>25798.884999999998</v>
          </cell>
          <cell r="W56">
            <v>21819.43</v>
          </cell>
          <cell r="X56">
            <v>18824.864999999998</v>
          </cell>
          <cell r="Y56">
            <v>21862.464999999997</v>
          </cell>
          <cell r="Z56">
            <v>21949.107540320336</v>
          </cell>
          <cell r="AA56">
            <v>255565.14254032032</v>
          </cell>
        </row>
        <row r="57">
          <cell r="A57" t="str">
            <v>Admin Other</v>
          </cell>
          <cell r="B57" t="str">
            <v>Other Admin Expenses</v>
          </cell>
          <cell r="C57">
            <v>146604.99999999994</v>
          </cell>
          <cell r="D57">
            <v>204483.40000000002</v>
          </cell>
          <cell r="E57">
            <v>167541.91000000003</v>
          </cell>
          <cell r="F57">
            <v>214806.80999999997</v>
          </cell>
          <cell r="G57">
            <v>334961.3</v>
          </cell>
          <cell r="H57">
            <v>190866.73</v>
          </cell>
          <cell r="I57">
            <v>228331.29052022556</v>
          </cell>
          <cell r="J57">
            <v>281575.82339164475</v>
          </cell>
          <cell r="K57">
            <v>310266.75568723108</v>
          </cell>
          <cell r="L57">
            <v>370476.86358941993</v>
          </cell>
          <cell r="M57">
            <v>249912.55402565061</v>
          </cell>
          <cell r="N57">
            <v>324655.21475834807</v>
          </cell>
          <cell r="O57">
            <v>243641.41000000029</v>
          </cell>
          <cell r="P57">
            <v>269074.38</v>
          </cell>
          <cell r="Q57">
            <v>282602.90999999997</v>
          </cell>
          <cell r="R57">
            <v>285974.81</v>
          </cell>
          <cell r="S57">
            <v>269260.41000000003</v>
          </cell>
          <cell r="T57">
            <v>231258.5</v>
          </cell>
          <cell r="U57">
            <v>199621.02999999991</v>
          </cell>
          <cell r="V57">
            <v>278006.86000000016</v>
          </cell>
          <cell r="W57">
            <v>106595.89</v>
          </cell>
          <cell r="X57">
            <v>196459.99000000005</v>
          </cell>
          <cell r="Y57">
            <v>319998.07</v>
          </cell>
          <cell r="Z57">
            <v>257117.08934954117</v>
          </cell>
          <cell r="AA57">
            <v>2939611.3493495416</v>
          </cell>
        </row>
        <row r="58">
          <cell r="A58" t="str">
            <v>Non Operating Income</v>
          </cell>
          <cell r="B58" t="str">
            <v>Non Operating Income</v>
          </cell>
          <cell r="C58">
            <v>-83783.650000000009</v>
          </cell>
          <cell r="D58">
            <v>-32450.760000000002</v>
          </cell>
          <cell r="E58">
            <v>-66693.289999999994</v>
          </cell>
          <cell r="F58">
            <v>-53219.63</v>
          </cell>
          <cell r="G58">
            <v>-95824.130000000019</v>
          </cell>
          <cell r="H58">
            <v>-73728.31</v>
          </cell>
          <cell r="I58">
            <v>-49866.591717624309</v>
          </cell>
          <cell r="J58">
            <v>-51525.853655519459</v>
          </cell>
          <cell r="K58">
            <v>11592.794996121165</v>
          </cell>
          <cell r="L58">
            <v>-52241.169805412974</v>
          </cell>
          <cell r="M58">
            <v>-56186.436981389954</v>
          </cell>
          <cell r="N58">
            <v>-42660.727316804172</v>
          </cell>
          <cell r="O58">
            <v>-54466.170000000006</v>
          </cell>
          <cell r="P58">
            <v>-54717.279999999642</v>
          </cell>
          <cell r="Q58">
            <v>-71310.92</v>
          </cell>
          <cell r="R58">
            <v>-44033.950000000026</v>
          </cell>
          <cell r="S58">
            <v>-27927.270000000004</v>
          </cell>
          <cell r="T58">
            <v>-15861.800000000001</v>
          </cell>
          <cell r="U58">
            <v>-15754.119999999997</v>
          </cell>
          <cell r="V58">
            <v>-57733</v>
          </cell>
          <cell r="W58">
            <v>-22944.399999999991</v>
          </cell>
          <cell r="X58">
            <v>-23910.349999999962</v>
          </cell>
          <cell r="Y58">
            <v>-37697.97</v>
          </cell>
          <cell r="Z58">
            <v>-25633.564053307724</v>
          </cell>
          <cell r="AA58">
            <v>-451990.79405330739</v>
          </cell>
        </row>
        <row r="59">
          <cell r="B59" t="str">
            <v>Total Administrative expenses</v>
          </cell>
          <cell r="C59">
            <v>546459.74018998409</v>
          </cell>
          <cell r="D59">
            <v>701502.94924590911</v>
          </cell>
          <cell r="E59">
            <v>655880.70292104012</v>
          </cell>
          <cell r="F59">
            <v>737632.8530757206</v>
          </cell>
          <cell r="G59">
            <v>818745.22121754254</v>
          </cell>
          <cell r="H59">
            <v>655838.28937007091</v>
          </cell>
          <cell r="I59">
            <v>658602.02880725113</v>
          </cell>
          <cell r="J59">
            <v>821204.50654030638</v>
          </cell>
          <cell r="K59">
            <v>955988.02920972439</v>
          </cell>
          <cell r="L59">
            <v>875855.25031905074</v>
          </cell>
          <cell r="M59">
            <v>866365.66669409943</v>
          </cell>
          <cell r="N59">
            <v>764896.63072863291</v>
          </cell>
          <cell r="O59">
            <v>807229.70146426314</v>
          </cell>
          <cell r="P59">
            <v>720781.30903878785</v>
          </cell>
          <cell r="Q59">
            <v>750400.9517505843</v>
          </cell>
          <cell r="R59">
            <v>761916.12857263768</v>
          </cell>
          <cell r="S59">
            <v>735845.96418676735</v>
          </cell>
          <cell r="T59">
            <v>721531.0939609597</v>
          </cell>
          <cell r="U59">
            <v>661664.74337429053</v>
          </cell>
          <cell r="V59">
            <v>644971.91594502912</v>
          </cell>
          <cell r="W59">
            <v>537965.26623745321</v>
          </cell>
          <cell r="X59">
            <v>730966.00067292282</v>
          </cell>
          <cell r="Y59">
            <v>755294.72243464971</v>
          </cell>
          <cell r="Z59">
            <v>784810.06281585246</v>
          </cell>
          <cell r="AA59">
            <v>8613377.8604541998</v>
          </cell>
        </row>
        <row r="60">
          <cell r="C60">
            <v>6.3009652171110306E-2</v>
          </cell>
          <cell r="D60">
            <v>7.3323346465084538E-2</v>
          </cell>
          <cell r="E60">
            <v>7.3036676061210545E-2</v>
          </cell>
          <cell r="F60">
            <v>6.9998446390571595E-2</v>
          </cell>
          <cell r="G60">
            <v>7.4648863574584209E-2</v>
          </cell>
          <cell r="H60">
            <v>7.3192918358517864E-2</v>
          </cell>
          <cell r="I60">
            <v>9.5466963484084996E-2</v>
          </cell>
          <cell r="J60">
            <v>8.6365072560600359E-2</v>
          </cell>
          <cell r="K60">
            <v>9.5681166583565763E-2</v>
          </cell>
          <cell r="L60">
            <v>8.0390941850309899E-2</v>
          </cell>
          <cell r="M60">
            <v>7.1571763926433621E-2</v>
          </cell>
          <cell r="N60">
            <v>6.6230256887564828E-2</v>
          </cell>
          <cell r="O60">
            <v>7.4557354436962736E-2</v>
          </cell>
          <cell r="P60">
            <v>6.8716646385257332E-2</v>
          </cell>
          <cell r="Q60">
            <v>7.1246227153993952E-2</v>
          </cell>
          <cell r="R60">
            <v>6.3530778664952964E-2</v>
          </cell>
          <cell r="S60">
            <v>6.6059359763157438E-2</v>
          </cell>
          <cell r="T60">
            <v>6.6098231225443199E-2</v>
          </cell>
          <cell r="U60">
            <v>0.1273898666845493</v>
          </cell>
          <cell r="V60">
            <v>7.4632716548191327E-2</v>
          </cell>
          <cell r="W60">
            <v>5.536296314734749E-2</v>
          </cell>
          <cell r="X60">
            <v>9.4803858388467485E-2</v>
          </cell>
          <cell r="Y60">
            <v>7.6586198098595473E-2</v>
          </cell>
          <cell r="Z60">
            <v>8.2062026498552432E-2</v>
          </cell>
          <cell r="AA60">
            <v>7.3880241206605218E-2</v>
          </cell>
        </row>
        <row r="62">
          <cell r="A62" t="str">
            <v>Minority Interest</v>
          </cell>
          <cell r="B62" t="str">
            <v>Minority Interest</v>
          </cell>
          <cell r="C62">
            <v>9698.2150000000329</v>
          </cell>
          <cell r="D62">
            <v>10062.414999999952</v>
          </cell>
          <cell r="E62">
            <v>8990.1850000000159</v>
          </cell>
          <cell r="F62">
            <v>11985.824999999972</v>
          </cell>
          <cell r="G62">
            <v>11918.510000000018</v>
          </cell>
          <cell r="H62">
            <v>12241.254999999979</v>
          </cell>
          <cell r="I62">
            <v>5980.2299999999932</v>
          </cell>
          <cell r="J62">
            <v>1529.444999999967</v>
          </cell>
          <cell r="K62">
            <v>9273.1300000000047</v>
          </cell>
          <cell r="L62">
            <v>7925.1850000000122</v>
          </cell>
          <cell r="M62">
            <v>7456.0799999999772</v>
          </cell>
          <cell r="N62">
            <v>6892.9850000000088</v>
          </cell>
          <cell r="O62">
            <v>8452.8649999999998</v>
          </cell>
          <cell r="P62">
            <v>5333.03</v>
          </cell>
          <cell r="Q62">
            <v>8261.7749999999996</v>
          </cell>
          <cell r="R62">
            <v>6339.625</v>
          </cell>
          <cell r="S62">
            <v>6439.5349999999999</v>
          </cell>
          <cell r="T62">
            <v>10328.525</v>
          </cell>
          <cell r="U62">
            <v>4508.0050000000001</v>
          </cell>
          <cell r="V62">
            <v>5722.7349999999997</v>
          </cell>
          <cell r="W62">
            <v>2613.5100000000002</v>
          </cell>
          <cell r="X62">
            <v>6776.91</v>
          </cell>
          <cell r="Y62">
            <v>3827.23</v>
          </cell>
          <cell r="Z62">
            <v>8000.0118421052757</v>
          </cell>
          <cell r="AA62">
            <v>76603.756842105271</v>
          </cell>
        </row>
        <row r="64">
          <cell r="B64" t="str">
            <v>EBITDA</v>
          </cell>
          <cell r="C64">
            <v>1303432.0650000011</v>
          </cell>
          <cell r="D64">
            <v>1336621.4049999979</v>
          </cell>
          <cell r="E64">
            <v>1476701.6250000016</v>
          </cell>
          <cell r="F64">
            <v>2091090.595</v>
          </cell>
          <cell r="G64">
            <v>1978281.6600000004</v>
          </cell>
          <cell r="H64">
            <v>495966.88500000315</v>
          </cell>
          <cell r="I64">
            <v>427540.26680951344</v>
          </cell>
          <cell r="J64">
            <v>749378.8155547519</v>
          </cell>
          <cell r="K64">
            <v>1017475.2858245551</v>
          </cell>
          <cell r="L64">
            <v>1072681.2153730476</v>
          </cell>
          <cell r="M64">
            <v>1579277.312371009</v>
          </cell>
          <cell r="N64">
            <v>1413015.7097055195</v>
          </cell>
          <cell r="O64">
            <v>883047.13999999303</v>
          </cell>
          <cell r="P64">
            <v>777397.15000000363</v>
          </cell>
          <cell r="Q64">
            <v>1415178.8599999985</v>
          </cell>
          <cell r="R64">
            <v>1430919.1050000028</v>
          </cell>
          <cell r="S64">
            <v>1736019.9650000008</v>
          </cell>
          <cell r="T64">
            <v>1100779.4750000008</v>
          </cell>
          <cell r="U64">
            <v>-412554.66499999957</v>
          </cell>
          <cell r="V64">
            <v>1275219.8389999988</v>
          </cell>
          <cell r="W64">
            <v>1687171.2999999963</v>
          </cell>
          <cell r="X64">
            <v>-112867.90999999756</v>
          </cell>
          <cell r="Y64">
            <v>606335.70000000112</v>
          </cell>
          <cell r="Z64">
            <v>531428.43370253616</v>
          </cell>
          <cell r="AA64">
            <v>10918074.392702531</v>
          </cell>
        </row>
        <row r="65">
          <cell r="C65">
            <v>0.15029250099150748</v>
          </cell>
          <cell r="D65">
            <v>0.13970797197191465</v>
          </cell>
          <cell r="E65">
            <v>0.16444054192149718</v>
          </cell>
          <cell r="F65">
            <v>0.19843624413094066</v>
          </cell>
          <cell r="G65">
            <v>0.18036926985642096</v>
          </cell>
          <cell r="H65">
            <v>5.5350936824992043E-2</v>
          </cell>
          <cell r="I65">
            <v>6.1973649114623552E-2</v>
          </cell>
          <cell r="J65">
            <v>7.881125257510542E-2</v>
          </cell>
          <cell r="K65">
            <v>0.10183518971269787</v>
          </cell>
          <cell r="L65">
            <v>9.8456740628730277E-2</v>
          </cell>
          <cell r="M65">
            <v>0.13046646158855715</v>
          </cell>
          <cell r="N65">
            <v>0.12234907264634402</v>
          </cell>
          <cell r="O65">
            <v>8.1560005141164182E-2</v>
          </cell>
          <cell r="P65">
            <v>7.4114193011881185E-2</v>
          </cell>
          <cell r="Q65">
            <v>0.13436304190163439</v>
          </cell>
          <cell r="R65">
            <v>0.11931418897446409</v>
          </cell>
          <cell r="S65">
            <v>0.15584833376194432</v>
          </cell>
          <cell r="T65">
            <v>0.10084052769970975</v>
          </cell>
          <cell r="U65">
            <v>-7.9428871344153468E-2</v>
          </cell>
          <cell r="V65">
            <v>0.14756165102362176</v>
          </cell>
          <cell r="W65">
            <v>0.17362980171276188</v>
          </cell>
          <cell r="X65">
            <v>-1.4638592419334715E-2</v>
          </cell>
          <cell r="Y65">
            <v>6.1481888665610933E-2</v>
          </cell>
          <cell r="Z65">
            <v>5.5567705200047099E-2</v>
          </cell>
          <cell r="AA65">
            <v>9.3648506162481035E-2</v>
          </cell>
        </row>
        <row r="67">
          <cell r="A67" t="str">
            <v>Depreciation</v>
          </cell>
          <cell r="B67" t="str">
            <v>Depreciation</v>
          </cell>
          <cell r="C67">
            <v>80939.53</v>
          </cell>
          <cell r="D67">
            <v>90301.440000000002</v>
          </cell>
          <cell r="E67">
            <v>91167.37</v>
          </cell>
          <cell r="F67">
            <v>90750.32</v>
          </cell>
          <cell r="G67">
            <v>99590</v>
          </cell>
          <cell r="H67">
            <v>179122.18999999997</v>
          </cell>
          <cell r="I67">
            <v>107622.29000000001</v>
          </cell>
          <cell r="J67">
            <v>108713.73999999999</v>
          </cell>
          <cell r="K67">
            <v>173082.71</v>
          </cell>
          <cell r="L67">
            <v>171927.67</v>
          </cell>
          <cell r="M67">
            <v>177307.49</v>
          </cell>
          <cell r="N67">
            <v>144076.17000000001</v>
          </cell>
          <cell r="O67">
            <v>164751.77999999997</v>
          </cell>
          <cell r="P67">
            <v>91117.33</v>
          </cell>
          <cell r="Q67">
            <v>130549.09999999998</v>
          </cell>
          <cell r="R67">
            <v>116049.29000000002</v>
          </cell>
          <cell r="S67">
            <v>127096.56000000001</v>
          </cell>
          <cell r="T67">
            <v>127798.74000000002</v>
          </cell>
          <cell r="U67">
            <v>128177.27999999998</v>
          </cell>
          <cell r="V67">
            <v>125123.52999999998</v>
          </cell>
          <cell r="W67">
            <v>128452.31000000003</v>
          </cell>
          <cell r="X67">
            <v>126776.16999999998</v>
          </cell>
          <cell r="Y67">
            <v>127762.07999999999</v>
          </cell>
          <cell r="Z67">
            <v>136318.13284916937</v>
          </cell>
          <cell r="AA67">
            <v>1529972.3028491696</v>
          </cell>
        </row>
        <row r="68">
          <cell r="B68" t="str">
            <v>EBITA</v>
          </cell>
          <cell r="C68">
            <v>1222492.5350000011</v>
          </cell>
          <cell r="D68">
            <v>1246319.964999998</v>
          </cell>
          <cell r="E68">
            <v>1385534.2550000018</v>
          </cell>
          <cell r="F68">
            <v>2000340.2749999999</v>
          </cell>
          <cell r="G68">
            <v>1878691.6600000004</v>
          </cell>
          <cell r="H68">
            <v>316844.69500000321</v>
          </cell>
          <cell r="I68">
            <v>319917.97680951341</v>
          </cell>
          <cell r="J68">
            <v>640665.07555475191</v>
          </cell>
          <cell r="K68">
            <v>844392.57582455513</v>
          </cell>
          <cell r="L68">
            <v>900753.54537304759</v>
          </cell>
          <cell r="M68">
            <v>1401969.822371009</v>
          </cell>
          <cell r="N68">
            <v>1268939.5397055196</v>
          </cell>
          <cell r="O68">
            <v>718295.35999999312</v>
          </cell>
          <cell r="P68">
            <v>686279.82000000367</v>
          </cell>
          <cell r="Q68">
            <v>1284629.7599999984</v>
          </cell>
          <cell r="R68">
            <v>1314869.8150000027</v>
          </cell>
          <cell r="S68">
            <v>1608923.4050000007</v>
          </cell>
          <cell r="T68">
            <v>972980.7350000008</v>
          </cell>
          <cell r="U68">
            <v>-540731.9449999996</v>
          </cell>
          <cell r="V68">
            <v>1150096.3089999987</v>
          </cell>
          <cell r="W68">
            <v>1558718.9899999963</v>
          </cell>
          <cell r="X68">
            <v>-239644.07999999754</v>
          </cell>
          <cell r="Y68">
            <v>478573.62000000116</v>
          </cell>
          <cell r="Z68">
            <v>395110.30085336679</v>
          </cell>
          <cell r="AA68">
            <v>9388102.0898533612</v>
          </cell>
        </row>
        <row r="69">
          <cell r="C69">
            <v>0.14095975192124646</v>
          </cell>
          <cell r="D69">
            <v>0.13026937477352282</v>
          </cell>
          <cell r="E69">
            <v>0.15428844926137186</v>
          </cell>
          <cell r="F69">
            <v>0.18982439694577313</v>
          </cell>
          <cell r="G69">
            <v>0.17128917982262823</v>
          </cell>
          <cell r="H69">
            <v>3.5360527540621869E-2</v>
          </cell>
          <cell r="I69">
            <v>4.6373373409261974E-2</v>
          </cell>
          <cell r="J69">
            <v>6.7377961636420833E-2</v>
          </cell>
          <cell r="K69">
            <v>8.4512006678769E-2</v>
          </cell>
          <cell r="L69">
            <v>8.2676248000074462E-2</v>
          </cell>
          <cell r="M69">
            <v>0.11581882456354423</v>
          </cell>
          <cell r="N69">
            <v>0.10987392062300899</v>
          </cell>
          <cell r="O69">
            <v>6.6343200267286156E-2</v>
          </cell>
          <cell r="P69">
            <v>6.5427400961836704E-2</v>
          </cell>
          <cell r="Q69">
            <v>0.12196816045638677</v>
          </cell>
          <cell r="R69">
            <v>0.10963766227981746</v>
          </cell>
          <cell r="S69">
            <v>0.14443844936993216</v>
          </cell>
          <cell r="T69">
            <v>8.9133103393894089E-2</v>
          </cell>
          <cell r="U69">
            <v>-0.1041067565944961</v>
          </cell>
          <cell r="V69">
            <v>0.13308302223818635</v>
          </cell>
          <cell r="W69">
            <v>0.16041054584061287</v>
          </cell>
          <cell r="X69">
            <v>-3.1081039888365806E-2</v>
          </cell>
          <cell r="Y69">
            <v>4.8526929922052105E-2</v>
          </cell>
          <cell r="Z69">
            <v>4.1313884103557755E-2</v>
          </cell>
          <cell r="AA69">
            <v>8.0525347675160078E-2</v>
          </cell>
        </row>
        <row r="71">
          <cell r="A71" t="str">
            <v>Amortisation</v>
          </cell>
          <cell r="B71" t="str">
            <v>Amortisation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2542784.5700000003</v>
          </cell>
          <cell r="O71">
            <v>0</v>
          </cell>
          <cell r="P71">
            <v>0</v>
          </cell>
          <cell r="Q71">
            <v>0</v>
          </cell>
          <cell r="R71">
            <v>847594.79999999993</v>
          </cell>
          <cell r="S71">
            <v>211898.69999999998</v>
          </cell>
          <cell r="T71">
            <v>211898.69999999998</v>
          </cell>
          <cell r="U71">
            <v>211898.69999999998</v>
          </cell>
          <cell r="V71">
            <v>211898.69999999998</v>
          </cell>
          <cell r="W71">
            <v>211898.69999999998</v>
          </cell>
          <cell r="X71">
            <v>211898.69999999998</v>
          </cell>
          <cell r="Y71">
            <v>211898.69999999998</v>
          </cell>
          <cell r="Z71">
            <v>211898.67</v>
          </cell>
          <cell r="AA71">
            <v>2542784.37</v>
          </cell>
        </row>
        <row r="72">
          <cell r="B72" t="str">
            <v>EBIT</v>
          </cell>
          <cell r="C72">
            <v>1222492.5350000011</v>
          </cell>
          <cell r="D72">
            <v>1246319.964999998</v>
          </cell>
          <cell r="E72">
            <v>1385534.2550000018</v>
          </cell>
          <cell r="F72">
            <v>2000340.2749999999</v>
          </cell>
          <cell r="G72">
            <v>1878691.6600000004</v>
          </cell>
          <cell r="H72">
            <v>316844.69500000321</v>
          </cell>
          <cell r="I72">
            <v>319917.97680951341</v>
          </cell>
          <cell r="J72">
            <v>640665.07555475191</v>
          </cell>
          <cell r="K72">
            <v>844392.57582455513</v>
          </cell>
          <cell r="L72">
            <v>900753.54537304759</v>
          </cell>
          <cell r="M72">
            <v>1401969.822371009</v>
          </cell>
          <cell r="N72">
            <v>-1273845.0302944807</v>
          </cell>
          <cell r="O72">
            <v>718295.35999999312</v>
          </cell>
          <cell r="P72">
            <v>686279.82000000367</v>
          </cell>
          <cell r="Q72">
            <v>1284629.7599999984</v>
          </cell>
          <cell r="R72">
            <v>467275.01500000281</v>
          </cell>
          <cell r="S72">
            <v>1397024.7050000008</v>
          </cell>
          <cell r="T72">
            <v>761082.03500000085</v>
          </cell>
          <cell r="U72">
            <v>-752630.64499999955</v>
          </cell>
          <cell r="V72">
            <v>938197.60899999877</v>
          </cell>
          <cell r="W72">
            <v>1346820.2899999963</v>
          </cell>
          <cell r="X72">
            <v>-451542.77999999753</v>
          </cell>
          <cell r="Y72">
            <v>266674.92000000121</v>
          </cell>
          <cell r="Z72">
            <v>183211.63085336678</v>
          </cell>
          <cell r="AA72">
            <v>6845317.7198533611</v>
          </cell>
        </row>
        <row r="73">
          <cell r="C73">
            <v>0.14095975192124646</v>
          </cell>
          <cell r="D73">
            <v>0.13026937477352282</v>
          </cell>
          <cell r="E73">
            <v>0.15428844926137186</v>
          </cell>
          <cell r="F73">
            <v>0.18982439694577313</v>
          </cell>
          <cell r="G73">
            <v>0.17128917982262823</v>
          </cell>
          <cell r="H73">
            <v>3.5360527540621869E-2</v>
          </cell>
          <cell r="I73">
            <v>4.6373373409261974E-2</v>
          </cell>
          <cell r="J73">
            <v>6.7377961636420833E-2</v>
          </cell>
          <cell r="K73">
            <v>8.4512006678769E-2</v>
          </cell>
          <cell r="L73">
            <v>8.2676248000074462E-2</v>
          </cell>
          <cell r="M73">
            <v>0.11581882456354423</v>
          </cell>
          <cell r="N73">
            <v>-0.11029867331352214</v>
          </cell>
          <cell r="O73">
            <v>6.6343200267286156E-2</v>
          </cell>
          <cell r="P73">
            <v>6.5427400961836704E-2</v>
          </cell>
          <cell r="Q73">
            <v>0.12196816045638677</v>
          </cell>
          <cell r="R73">
            <v>3.8962747263588858E-2</v>
          </cell>
          <cell r="S73">
            <v>0.12541559249782119</v>
          </cell>
          <cell r="T73">
            <v>6.9721425385560531E-2</v>
          </cell>
          <cell r="U73">
            <v>-0.14490347035918807</v>
          </cell>
          <cell r="V73">
            <v>0.10856323273563366</v>
          </cell>
          <cell r="W73">
            <v>0.13860367343578231</v>
          </cell>
          <cell r="X73">
            <v>-5.8563596298659461E-2</v>
          </cell>
          <cell r="Y73">
            <v>2.7040594412222053E-2</v>
          </cell>
          <cell r="Z73">
            <v>1.9157141859252293E-2</v>
          </cell>
          <cell r="AA73">
            <v>5.8714912136914758E-2</v>
          </cell>
        </row>
        <row r="75">
          <cell r="A75" t="str">
            <v>Interest</v>
          </cell>
          <cell r="B75" t="str">
            <v>Interest expense</v>
          </cell>
          <cell r="C75">
            <v>302676.17</v>
          </cell>
          <cell r="D75">
            <v>308876.80000000005</v>
          </cell>
          <cell r="E75">
            <v>306593.31</v>
          </cell>
          <cell r="F75">
            <v>316656.28000000003</v>
          </cell>
          <cell r="G75">
            <v>251474.01999999996</v>
          </cell>
          <cell r="H75">
            <v>424309.83999999997</v>
          </cell>
          <cell r="I75">
            <v>396636.7</v>
          </cell>
          <cell r="J75">
            <v>399507.2300000001</v>
          </cell>
          <cell r="K75">
            <v>392535.84</v>
          </cell>
          <cell r="L75">
            <v>528997.46</v>
          </cell>
          <cell r="M75">
            <v>497038.84</v>
          </cell>
          <cell r="N75">
            <v>468048.53</v>
          </cell>
          <cell r="O75">
            <v>486896.52</v>
          </cell>
          <cell r="P75">
            <v>468291.07999999996</v>
          </cell>
          <cell r="Q75">
            <v>423415.97</v>
          </cell>
          <cell r="R75">
            <v>602594.49000000011</v>
          </cell>
          <cell r="S75">
            <v>613462.25</v>
          </cell>
          <cell r="T75">
            <v>441587.44</v>
          </cell>
          <cell r="U75">
            <v>415726.66999999993</v>
          </cell>
          <cell r="V75">
            <v>371871.45</v>
          </cell>
          <cell r="W75">
            <v>572817.03</v>
          </cell>
          <cell r="X75">
            <v>439074.18999999994</v>
          </cell>
          <cell r="Y75">
            <v>410297.44</v>
          </cell>
          <cell r="Z75">
            <v>449135.29349315068</v>
          </cell>
          <cell r="AA75">
            <v>5695169.823493151</v>
          </cell>
        </row>
        <row r="77">
          <cell r="B77" t="str">
            <v>Profit Before Tax</v>
          </cell>
          <cell r="C77">
            <v>919816.36500000115</v>
          </cell>
          <cell r="D77">
            <v>937443.16499999794</v>
          </cell>
          <cell r="E77">
            <v>1078940.9450000017</v>
          </cell>
          <cell r="F77">
            <v>1683683.9949999999</v>
          </cell>
          <cell r="G77">
            <v>1627217.6400000004</v>
          </cell>
          <cell r="H77">
            <v>-107465.14499999676</v>
          </cell>
          <cell r="I77">
            <v>-76718.723190486606</v>
          </cell>
          <cell r="J77">
            <v>241157.84555475181</v>
          </cell>
          <cell r="K77">
            <v>451856.7358245551</v>
          </cell>
          <cell r="L77">
            <v>371756.08537304762</v>
          </cell>
          <cell r="M77">
            <v>904930.98237100895</v>
          </cell>
          <cell r="N77">
            <v>-1741893.5602944808</v>
          </cell>
          <cell r="O77">
            <v>231398.8399999931</v>
          </cell>
          <cell r="P77">
            <v>217988.74000000372</v>
          </cell>
          <cell r="Q77">
            <v>861213.78999999841</v>
          </cell>
          <cell r="R77">
            <v>-135319.4749999973</v>
          </cell>
          <cell r="S77">
            <v>783562.45500000077</v>
          </cell>
          <cell r="T77">
            <v>319494.59500000085</v>
          </cell>
          <cell r="U77">
            <v>-1168357.3149999995</v>
          </cell>
          <cell r="V77">
            <v>566326.15899999882</v>
          </cell>
          <cell r="W77">
            <v>774003.25999999628</v>
          </cell>
          <cell r="X77">
            <v>-890616.96999999741</v>
          </cell>
          <cell r="Y77">
            <v>-143622.5199999988</v>
          </cell>
          <cell r="Z77">
            <v>-265923.66263978393</v>
          </cell>
          <cell r="AA77">
            <v>1150147.8963602101</v>
          </cell>
        </row>
        <row r="78">
          <cell r="C78">
            <v>0.1060596141992006</v>
          </cell>
          <cell r="D78">
            <v>9.798457733144178E-2</v>
          </cell>
          <cell r="E78">
            <v>0.12014724619612466</v>
          </cell>
          <cell r="F78">
            <v>0.15977496578582118</v>
          </cell>
          <cell r="G78">
            <v>0.14836110729767796</v>
          </cell>
          <cell r="H78">
            <v>-1.1993333893216263E-2</v>
          </cell>
          <cell r="I78">
            <v>-1.1120681724342682E-2</v>
          </cell>
          <cell r="J78">
            <v>2.5362275369919602E-2</v>
          </cell>
          <cell r="K78">
            <v>4.522460354244752E-2</v>
          </cell>
          <cell r="L78">
            <v>3.4121873255697106E-2</v>
          </cell>
          <cell r="M78">
            <v>7.4757702353458952E-2</v>
          </cell>
          <cell r="N78">
            <v>-0.15082568458851989</v>
          </cell>
          <cell r="O78">
            <v>2.1372461021796654E-2</v>
          </cell>
          <cell r="P78">
            <v>2.0782246951608949E-2</v>
          </cell>
          <cell r="Q78">
            <v>8.1767264776718945E-2</v>
          </cell>
          <cell r="R78">
            <v>-1.1283330661851018E-2</v>
          </cell>
          <cell r="S78">
            <v>7.0343029154142547E-2</v>
          </cell>
          <cell r="T78">
            <v>2.9268354187840493E-2</v>
          </cell>
          <cell r="U78">
            <v>-0.22494304568616533</v>
          </cell>
          <cell r="V78">
            <v>6.5532248232146609E-2</v>
          </cell>
          <cell r="W78">
            <v>7.9654053242152065E-2</v>
          </cell>
          <cell r="X78">
            <v>-0.11551005795689047</v>
          </cell>
          <cell r="Y78">
            <v>-1.4563192938358057E-2</v>
          </cell>
          <cell r="Z78">
            <v>-2.7805752861834069E-2</v>
          </cell>
          <cell r="AA78">
            <v>9.8652590636353569E-3</v>
          </cell>
        </row>
        <row r="80">
          <cell r="A80" t="str">
            <v>Income Tax</v>
          </cell>
          <cell r="B80" t="str">
            <v>Income tax</v>
          </cell>
          <cell r="C80">
            <v>254515.54599999994</v>
          </cell>
          <cell r="D80">
            <v>221920.77800000005</v>
          </cell>
          <cell r="E80">
            <v>273331.90599999996</v>
          </cell>
          <cell r="F80">
            <v>418688.86200000002</v>
          </cell>
          <cell r="G80">
            <v>329141.32399999996</v>
          </cell>
          <cell r="H80">
            <v>246173.79900000009</v>
          </cell>
          <cell r="I80">
            <v>-107102.17000000003</v>
          </cell>
          <cell r="J80">
            <v>105516.63800000001</v>
          </cell>
          <cell r="K80">
            <v>123734.74600000004</v>
          </cell>
          <cell r="L80">
            <v>133117.57</v>
          </cell>
          <cell r="M80">
            <v>216949.77999999991</v>
          </cell>
          <cell r="N80">
            <v>400180.22700000001</v>
          </cell>
          <cell r="O80">
            <v>126705.75950000001</v>
          </cell>
          <cell r="P80">
            <v>394493.39171163633</v>
          </cell>
          <cell r="Q80">
            <v>205688.23250000001</v>
          </cell>
          <cell r="R80">
            <v>-62613.712500000009</v>
          </cell>
          <cell r="S80">
            <v>246526.36049999995</v>
          </cell>
          <cell r="T80">
            <v>114313.05050000001</v>
          </cell>
          <cell r="U80">
            <v>-352722.51849999995</v>
          </cell>
          <cell r="V80">
            <v>641041.7537</v>
          </cell>
          <cell r="W80">
            <v>291506.31999999884</v>
          </cell>
          <cell r="X80">
            <v>-215637.68500000003</v>
          </cell>
          <cell r="Y80">
            <v>-43945.459000000024</v>
          </cell>
          <cell r="Z80">
            <v>-20173.569169260798</v>
          </cell>
          <cell r="AA80">
            <v>1325181.9242423745</v>
          </cell>
        </row>
        <row r="82">
          <cell r="B82" t="str">
            <v>PAT</v>
          </cell>
          <cell r="C82">
            <v>665300.81900000118</v>
          </cell>
          <cell r="D82">
            <v>715522.38699999789</v>
          </cell>
          <cell r="E82">
            <v>805609.03900000174</v>
          </cell>
          <cell r="F82">
            <v>1264995.1329999999</v>
          </cell>
          <cell r="G82">
            <v>1298076.3160000003</v>
          </cell>
          <cell r="H82">
            <v>-353638.94399999687</v>
          </cell>
          <cell r="I82">
            <v>30383.446809513422</v>
          </cell>
          <cell r="J82">
            <v>135641.2075547518</v>
          </cell>
          <cell r="K82">
            <v>328121.98982455506</v>
          </cell>
          <cell r="L82">
            <v>238638.51537304762</v>
          </cell>
          <cell r="M82">
            <v>687981.20237100904</v>
          </cell>
          <cell r="N82">
            <v>-2142073.7872944809</v>
          </cell>
          <cell r="O82">
            <v>104693.08049999308</v>
          </cell>
          <cell r="P82">
            <v>-176504.65171163261</v>
          </cell>
          <cell r="Q82">
            <v>655525.55749999837</v>
          </cell>
          <cell r="R82">
            <v>-72705.76249999729</v>
          </cell>
          <cell r="S82">
            <v>537036.09450000082</v>
          </cell>
          <cell r="T82">
            <v>205181.54450000083</v>
          </cell>
          <cell r="U82">
            <v>-815634.79649999947</v>
          </cell>
          <cell r="V82">
            <v>-74715.59470000118</v>
          </cell>
          <cell r="W82">
            <v>482496.93999999744</v>
          </cell>
          <cell r="X82">
            <v>-674979.28499999736</v>
          </cell>
          <cell r="Y82">
            <v>-99677.060999998765</v>
          </cell>
          <cell r="Z82">
            <v>-245750.09347052313</v>
          </cell>
          <cell r="AA82">
            <v>-175034.02788216434</v>
          </cell>
        </row>
        <row r="83">
          <cell r="C83">
            <v>7.6712647083151453E-2</v>
          </cell>
          <cell r="D83">
            <v>7.4788703229149114E-2</v>
          </cell>
          <cell r="E83">
            <v>8.9709921562534128E-2</v>
          </cell>
          <cell r="F83">
            <v>0.12004304530691064</v>
          </cell>
          <cell r="G83">
            <v>0.11835174033551563</v>
          </cell>
          <cell r="H83">
            <v>-3.946684232396E-2</v>
          </cell>
          <cell r="I83">
            <v>4.4042005341792855E-3</v>
          </cell>
          <cell r="J83">
            <v>1.4265219734395861E-2</v>
          </cell>
          <cell r="K83">
            <v>3.2840468508886396E-2</v>
          </cell>
          <cell r="L83">
            <v>2.190359081093662E-2</v>
          </cell>
          <cell r="M83">
            <v>5.683515644129019E-2</v>
          </cell>
          <cell r="N83">
            <v>-0.18547616959626079</v>
          </cell>
          <cell r="O83">
            <v>9.6696629172297859E-3</v>
          </cell>
          <cell r="P83">
            <v>-1.6827306125898125E-2</v>
          </cell>
          <cell r="Q83">
            <v>6.2238357595282776E-2</v>
          </cell>
          <cell r="R83">
            <v>-6.0624175441819717E-3</v>
          </cell>
          <cell r="S83">
            <v>4.8211531079855499E-2</v>
          </cell>
          <cell r="T83">
            <v>1.8796330865109515E-2</v>
          </cell>
          <cell r="U83">
            <v>-0.15703361714504746</v>
          </cell>
          <cell r="V83">
            <v>-8.6456908636158292E-3</v>
          </cell>
          <cell r="W83">
            <v>4.965461895849823E-2</v>
          </cell>
          <cell r="X83">
            <v>-8.7542567631571644E-2</v>
          </cell>
          <cell r="Y83">
            <v>-1.0107163353431477E-2</v>
          </cell>
          <cell r="Z83">
            <v>-2.5696345699292755E-2</v>
          </cell>
          <cell r="AA83">
            <v>-1.5013339027734305E-3</v>
          </cell>
        </row>
      </sheetData>
      <sheetData sheetId="48" refreshError="1">
        <row r="9">
          <cell r="A9" t="str">
            <v>Sales - External</v>
          </cell>
          <cell r="B9" t="str">
            <v>External Sales</v>
          </cell>
          <cell r="C9">
            <v>4706536.8800000008</v>
          </cell>
          <cell r="D9">
            <v>4934562.5499999989</v>
          </cell>
          <cell r="E9">
            <v>4674021.830000001</v>
          </cell>
          <cell r="F9">
            <v>5166682.799999998</v>
          </cell>
          <cell r="G9">
            <v>5296932.0399999991</v>
          </cell>
          <cell r="H9">
            <v>4471249.0000000019</v>
          </cell>
          <cell r="I9">
            <v>3867865.21</v>
          </cell>
          <cell r="J9">
            <v>5080165.4699999979</v>
          </cell>
          <cell r="K9">
            <v>5327991.5900000026</v>
          </cell>
          <cell r="L9">
            <v>6167196.6572727235</v>
          </cell>
          <cell r="M9">
            <v>6700605.1600000011</v>
          </cell>
          <cell r="N9">
            <v>6336869.1499999994</v>
          </cell>
          <cell r="O9">
            <v>6626707.8499999978</v>
          </cell>
          <cell r="P9">
            <v>5835238.669090909</v>
          </cell>
          <cell r="Q9">
            <v>6453609.8200000012</v>
          </cell>
          <cell r="R9">
            <v>7236744.8400000036</v>
          </cell>
          <cell r="S9">
            <v>6514954.4300000006</v>
          </cell>
          <cell r="T9">
            <v>6565894.2799999993</v>
          </cell>
          <cell r="U9">
            <v>2917969.42</v>
          </cell>
          <cell r="V9">
            <v>5271169.7799999993</v>
          </cell>
          <cell r="W9">
            <v>6112350.9899999993</v>
          </cell>
          <cell r="X9">
            <v>5117342.9999999972</v>
          </cell>
          <cell r="Y9">
            <v>6265630.291818182</v>
          </cell>
          <cell r="Z9">
            <v>6000000</v>
          </cell>
          <cell r="AA9">
            <v>70917613.370909095</v>
          </cell>
        </row>
        <row r="10">
          <cell r="B10" t="str">
            <v>Intercompany</v>
          </cell>
        </row>
        <row r="11">
          <cell r="A11" t="str">
            <v>Interco Sales - Boss</v>
          </cell>
          <cell r="B11" t="str">
            <v>Boss</v>
          </cell>
          <cell r="C11">
            <v>53164.68</v>
          </cell>
          <cell r="D11">
            <v>45477.04</v>
          </cell>
          <cell r="E11">
            <v>16854.13</v>
          </cell>
          <cell r="F11">
            <v>89832.07</v>
          </cell>
          <cell r="G11">
            <v>9665.36</v>
          </cell>
          <cell r="H11">
            <v>67117.570000000007</v>
          </cell>
          <cell r="I11">
            <v>42396.33</v>
          </cell>
          <cell r="J11">
            <v>59128.01</v>
          </cell>
          <cell r="K11">
            <v>67417.13</v>
          </cell>
          <cell r="L11">
            <v>42787.71</v>
          </cell>
          <cell r="M11">
            <v>57037.229999999996</v>
          </cell>
          <cell r="N11">
            <v>28641.85</v>
          </cell>
          <cell r="O11">
            <v>17941</v>
          </cell>
          <cell r="P11">
            <v>22754.48</v>
          </cell>
          <cell r="Q11">
            <v>45007.43</v>
          </cell>
          <cell r="R11">
            <v>47683.13</v>
          </cell>
          <cell r="S11">
            <v>39236.18</v>
          </cell>
          <cell r="T11">
            <v>3631.83</v>
          </cell>
          <cell r="U11">
            <v>60657.229999999996</v>
          </cell>
          <cell r="V11">
            <v>49790.130000000005</v>
          </cell>
          <cell r="W11">
            <v>82529.48</v>
          </cell>
          <cell r="X11">
            <v>20367.72</v>
          </cell>
          <cell r="Y11">
            <v>49331.609090909085</v>
          </cell>
          <cell r="AA11">
            <v>438930.21909090906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3164.6727272727271</v>
          </cell>
          <cell r="M12">
            <v>3986.01</v>
          </cell>
          <cell r="N12">
            <v>2280.1400000000003</v>
          </cell>
          <cell r="O12">
            <v>5220.1400000000003</v>
          </cell>
          <cell r="P12">
            <v>13719.090909090908</v>
          </cell>
          <cell r="Q12">
            <v>6646.21</v>
          </cell>
          <cell r="R12">
            <v>2108.2600000000002</v>
          </cell>
          <cell r="S12">
            <v>5357.4600000000009</v>
          </cell>
          <cell r="T12">
            <v>11724.369999999999</v>
          </cell>
          <cell r="U12">
            <v>0</v>
          </cell>
          <cell r="V12">
            <v>19794.68</v>
          </cell>
          <cell r="W12">
            <v>10414.219999999999</v>
          </cell>
          <cell r="X12">
            <v>17585.509999999998</v>
          </cell>
          <cell r="Y12">
            <v>14633.963636363636</v>
          </cell>
          <cell r="AA12">
            <v>107203.90454545453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48138.2</v>
          </cell>
          <cell r="W13">
            <v>55926.920000000006</v>
          </cell>
          <cell r="X13">
            <v>16924.96</v>
          </cell>
          <cell r="Y13">
            <v>39896.30909090909</v>
          </cell>
          <cell r="AA13">
            <v>160886.38909090907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3967.31</v>
          </cell>
          <cell r="W14">
            <v>3608.88</v>
          </cell>
          <cell r="X14">
            <v>18176.04</v>
          </cell>
          <cell r="Y14">
            <v>2638.5363636363631</v>
          </cell>
          <cell r="AA14">
            <v>28390.766363636365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B16" t="str">
            <v>Total Intercompany</v>
          </cell>
          <cell r="C16">
            <v>53164.68</v>
          </cell>
          <cell r="D16">
            <v>45477.04</v>
          </cell>
          <cell r="E16">
            <v>16854.13</v>
          </cell>
          <cell r="F16">
            <v>89832.07</v>
          </cell>
          <cell r="G16">
            <v>9665.36</v>
          </cell>
          <cell r="H16">
            <v>67117.570000000007</v>
          </cell>
          <cell r="I16">
            <v>42396.33</v>
          </cell>
          <cell r="J16">
            <v>59128.01</v>
          </cell>
          <cell r="K16">
            <v>67417.13</v>
          </cell>
          <cell r="L16">
            <v>45952.382727272729</v>
          </cell>
          <cell r="M16">
            <v>61023.24</v>
          </cell>
          <cell r="N16">
            <v>30921.989999999998</v>
          </cell>
          <cell r="O16">
            <v>23161.14</v>
          </cell>
          <cell r="P16">
            <v>36473.570909090908</v>
          </cell>
          <cell r="Q16">
            <v>51653.64</v>
          </cell>
          <cell r="R16">
            <v>49791.39</v>
          </cell>
          <cell r="S16">
            <v>44593.64</v>
          </cell>
          <cell r="T16">
            <v>15356.199999999999</v>
          </cell>
          <cell r="U16">
            <v>60657.229999999996</v>
          </cell>
          <cell r="V16">
            <v>121690.31999999999</v>
          </cell>
          <cell r="W16">
            <v>152479.5</v>
          </cell>
          <cell r="X16">
            <v>73054.23</v>
          </cell>
          <cell r="Y16">
            <v>106500.41818181817</v>
          </cell>
          <cell r="Z16">
            <v>0</v>
          </cell>
          <cell r="AA16">
            <v>735411.27909090894</v>
          </cell>
        </row>
        <row r="17">
          <cell r="A17" t="str">
            <v>Sales</v>
          </cell>
          <cell r="B17" t="str">
            <v>Total Sales</v>
          </cell>
          <cell r="C17">
            <v>4759701.5600000005</v>
          </cell>
          <cell r="D17">
            <v>4980039.5899999989</v>
          </cell>
          <cell r="E17">
            <v>4690875.9600000009</v>
          </cell>
          <cell r="F17">
            <v>5256514.8699999982</v>
          </cell>
          <cell r="G17">
            <v>5306597.3999999994</v>
          </cell>
          <cell r="H17">
            <v>4538366.5700000022</v>
          </cell>
          <cell r="I17">
            <v>3910261.54</v>
          </cell>
          <cell r="J17">
            <v>5139293.4799999977</v>
          </cell>
          <cell r="K17">
            <v>5395408.7200000025</v>
          </cell>
          <cell r="L17">
            <v>6213149.0399999963</v>
          </cell>
          <cell r="M17">
            <v>6761628.4000000013</v>
          </cell>
          <cell r="N17">
            <v>6367791.1399999997</v>
          </cell>
          <cell r="O17">
            <v>6649868.9899999974</v>
          </cell>
          <cell r="P17">
            <v>5871712.2400000002</v>
          </cell>
          <cell r="Q17">
            <v>6505263.4600000009</v>
          </cell>
          <cell r="R17">
            <v>7286536.2300000032</v>
          </cell>
          <cell r="S17">
            <v>6559548.0700000003</v>
          </cell>
          <cell r="T17">
            <v>6581250.4799999995</v>
          </cell>
          <cell r="U17">
            <v>2978626.65</v>
          </cell>
          <cell r="V17">
            <v>5392860.0999999996</v>
          </cell>
          <cell r="W17">
            <v>6264830.4899999993</v>
          </cell>
          <cell r="X17">
            <v>5190397.2299999977</v>
          </cell>
          <cell r="Y17">
            <v>6372130.71</v>
          </cell>
          <cell r="Z17">
            <v>6000000</v>
          </cell>
          <cell r="AA17">
            <v>71653024.650000006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2101764.84</v>
          </cell>
          <cell r="D19">
            <v>2177710.0600000005</v>
          </cell>
          <cell r="E19">
            <v>1536945.3099999996</v>
          </cell>
          <cell r="F19">
            <v>2129178.5999999992</v>
          </cell>
          <cell r="G19">
            <v>1889392.6799999995</v>
          </cell>
          <cell r="H19">
            <v>1790885.9800000004</v>
          </cell>
          <cell r="I19">
            <v>1652313.3300000005</v>
          </cell>
          <cell r="J19">
            <v>2165347.1999999997</v>
          </cell>
          <cell r="K19">
            <v>2193091.77</v>
          </cell>
          <cell r="L19">
            <v>2557771.8500000006</v>
          </cell>
          <cell r="M19">
            <v>3287303.3</v>
          </cell>
          <cell r="N19">
            <v>2760568.9199999995</v>
          </cell>
          <cell r="O19">
            <v>2724731.0700000026</v>
          </cell>
          <cell r="P19">
            <v>2554559.6099999989</v>
          </cell>
          <cell r="Q19">
            <v>2553825.4000000013</v>
          </cell>
          <cell r="R19">
            <v>3017110.0099999988</v>
          </cell>
          <cell r="S19">
            <v>2488262.5999999996</v>
          </cell>
          <cell r="T19">
            <v>2920469.8899999987</v>
          </cell>
          <cell r="U19">
            <v>989203.35999999917</v>
          </cell>
          <cell r="V19">
            <v>1671958.2100000004</v>
          </cell>
          <cell r="W19">
            <v>1913001.5699999994</v>
          </cell>
          <cell r="X19">
            <v>2243616.629999999</v>
          </cell>
          <cell r="Y19">
            <v>2998274.42</v>
          </cell>
          <cell r="Z19">
            <v>2596892.5304077384</v>
          </cell>
          <cell r="AA19">
            <v>28671905.300407734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2657936.7200000007</v>
          </cell>
          <cell r="D21">
            <v>2802329.5299999984</v>
          </cell>
          <cell r="E21">
            <v>3153930.6500000013</v>
          </cell>
          <cell r="F21">
            <v>3127336.2699999991</v>
          </cell>
          <cell r="G21">
            <v>3417204.7199999997</v>
          </cell>
          <cell r="H21">
            <v>2747480.5900000017</v>
          </cell>
          <cell r="I21">
            <v>2257948.2099999995</v>
          </cell>
          <cell r="J21">
            <v>2973946.2799999979</v>
          </cell>
          <cell r="K21">
            <v>3202316.9500000025</v>
          </cell>
          <cell r="L21">
            <v>3655377.1899999958</v>
          </cell>
          <cell r="M21">
            <v>3474325.1000000015</v>
          </cell>
          <cell r="N21">
            <v>3607222.22</v>
          </cell>
          <cell r="O21">
            <v>3925137.9199999948</v>
          </cell>
          <cell r="P21">
            <v>3317152.6300000013</v>
          </cell>
          <cell r="Q21">
            <v>3951438.0599999996</v>
          </cell>
          <cell r="R21">
            <v>4269426.2200000044</v>
          </cell>
          <cell r="S21">
            <v>4071285.4700000007</v>
          </cell>
          <cell r="T21">
            <v>3660780.5900000008</v>
          </cell>
          <cell r="U21">
            <v>1989423.2900000007</v>
          </cell>
          <cell r="V21">
            <v>3720901.8899999992</v>
          </cell>
          <cell r="W21">
            <v>4351828.92</v>
          </cell>
          <cell r="X21">
            <v>2946780.5999999987</v>
          </cell>
          <cell r="Y21">
            <v>3373856.29</v>
          </cell>
          <cell r="Z21">
            <v>3403107.4695922616</v>
          </cell>
          <cell r="AA21">
            <v>42981119.349592268</v>
          </cell>
        </row>
        <row r="22">
          <cell r="C22">
            <v>0.55842507907155425</v>
          </cell>
          <cell r="D22">
            <v>0.56271229964258151</v>
          </cell>
          <cell r="E22">
            <v>0.67235430586827982</v>
          </cell>
          <cell r="F22">
            <v>0.59494481559413914</v>
          </cell>
          <cell r="G22">
            <v>0.64395401844503974</v>
          </cell>
          <cell r="H22">
            <v>0.60538974708691295</v>
          </cell>
          <cell r="I22">
            <v>0.57744173552135325</v>
          </cell>
          <cell r="J22">
            <v>0.57866831142711839</v>
          </cell>
          <cell r="K22">
            <v>0.59352629544625135</v>
          </cell>
          <cell r="L22">
            <v>0.58832922990690051</v>
          </cell>
          <cell r="M22">
            <v>0.51382964198387493</v>
          </cell>
          <cell r="N22">
            <v>0.56647935535146976</v>
          </cell>
          <cell r="O22">
            <v>0.59025793228446688</v>
          </cell>
          <cell r="P22">
            <v>0.56493787406720752</v>
          </cell>
          <cell r="Q22">
            <v>0.60742168004368557</v>
          </cell>
          <cell r="R22">
            <v>0.58593357464167894</v>
          </cell>
          <cell r="S22">
            <v>0.62066554380780692</v>
          </cell>
          <cell r="T22">
            <v>0.55624392372314035</v>
          </cell>
          <cell r="U22">
            <v>0.66789951335458597</v>
          </cell>
          <cell r="V22">
            <v>0.68996818404393612</v>
          </cell>
          <cell r="W22">
            <v>0.69464432069573845</v>
          </cell>
          <cell r="X22">
            <v>0.56773700921538139</v>
          </cell>
          <cell r="Y22">
            <v>0.52947066586460534</v>
          </cell>
          <cell r="Z22">
            <v>0.56718457826537694</v>
          </cell>
          <cell r="AA22">
            <v>0.5998507328830851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421261.72</v>
          </cell>
          <cell r="D24">
            <v>404273.2300000001</v>
          </cell>
          <cell r="E24">
            <v>423534.93999999989</v>
          </cell>
          <cell r="F24">
            <v>456259.93999999989</v>
          </cell>
          <cell r="G24">
            <v>516910.8600000001</v>
          </cell>
          <cell r="H24">
            <v>534053.49000000011</v>
          </cell>
          <cell r="I24">
            <v>351726.08000000007</v>
          </cell>
          <cell r="J24">
            <v>449565.26000000013</v>
          </cell>
          <cell r="K24">
            <v>436029.61000000016</v>
          </cell>
          <cell r="L24">
            <v>473388.97999999981</v>
          </cell>
          <cell r="M24">
            <v>493809.49999999994</v>
          </cell>
          <cell r="N24">
            <v>513291.52000000014</v>
          </cell>
          <cell r="O24">
            <v>520145.65999999986</v>
          </cell>
          <cell r="P24">
            <v>443444.76</v>
          </cell>
          <cell r="Q24">
            <v>491650.92000000004</v>
          </cell>
          <cell r="R24">
            <v>503084.95</v>
          </cell>
          <cell r="S24">
            <v>468496.38999999984</v>
          </cell>
          <cell r="T24">
            <v>401994.22000000003</v>
          </cell>
          <cell r="U24">
            <v>338037.91000000003</v>
          </cell>
          <cell r="V24">
            <v>330925.16999999993</v>
          </cell>
          <cell r="W24">
            <v>450873.76000000013</v>
          </cell>
          <cell r="X24">
            <v>370833.24999999988</v>
          </cell>
          <cell r="Y24">
            <v>414865.81999999989</v>
          </cell>
          <cell r="Z24">
            <v>377372.54516204237</v>
          </cell>
          <cell r="AA24">
            <v>5111725.3551620431</v>
          </cell>
        </row>
        <row r="25">
          <cell r="A25" t="str">
            <v>Factory Packaging</v>
          </cell>
          <cell r="B25" t="str">
            <v>Packaging Material</v>
          </cell>
          <cell r="C25">
            <v>57801.639999999992</v>
          </cell>
          <cell r="D25">
            <v>62248.349999999991</v>
          </cell>
          <cell r="E25">
            <v>40575.82</v>
          </cell>
          <cell r="F25">
            <v>86125.94</v>
          </cell>
          <cell r="G25">
            <v>68347.45</v>
          </cell>
          <cell r="H25">
            <v>40041.64</v>
          </cell>
          <cell r="I25">
            <v>42633.49</v>
          </cell>
          <cell r="J25">
            <v>63793.57</v>
          </cell>
          <cell r="K25">
            <v>59482.03</v>
          </cell>
          <cell r="L25">
            <v>70257.600000000006</v>
          </cell>
          <cell r="M25">
            <v>62669.61</v>
          </cell>
          <cell r="N25">
            <v>73283.539999999994</v>
          </cell>
          <cell r="O25">
            <v>59441.49</v>
          </cell>
          <cell r="P25">
            <v>66663.080000000031</v>
          </cell>
          <cell r="Q25">
            <v>65922.069999999992</v>
          </cell>
          <cell r="R25">
            <v>76361.539999999994</v>
          </cell>
          <cell r="S25">
            <v>55044.63</v>
          </cell>
          <cell r="T25">
            <v>45189.15</v>
          </cell>
          <cell r="U25">
            <v>11847.72</v>
          </cell>
          <cell r="V25">
            <v>40345.49</v>
          </cell>
          <cell r="W25">
            <v>75920</v>
          </cell>
          <cell r="X25">
            <v>17920.509999999998</v>
          </cell>
          <cell r="Y25">
            <v>40960.5</v>
          </cell>
          <cell r="Z25">
            <v>54951.059736666211</v>
          </cell>
          <cell r="AA25">
            <v>610567.2397366662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3610.5</v>
          </cell>
          <cell r="G26">
            <v>4011.02</v>
          </cell>
          <cell r="H26">
            <v>1388.73</v>
          </cell>
          <cell r="I26">
            <v>3200.31</v>
          </cell>
          <cell r="J26">
            <v>6771.61</v>
          </cell>
          <cell r="K26">
            <v>1810.41</v>
          </cell>
          <cell r="L26">
            <v>1181.73</v>
          </cell>
          <cell r="M26">
            <v>1533</v>
          </cell>
          <cell r="N26">
            <v>4190.38</v>
          </cell>
          <cell r="O26">
            <v>-5056.8599999999997</v>
          </cell>
          <cell r="P26">
            <v>1563.31</v>
          </cell>
          <cell r="Q26">
            <v>2572.5300000000002</v>
          </cell>
          <cell r="R26">
            <v>0</v>
          </cell>
          <cell r="S26">
            <v>-50</v>
          </cell>
          <cell r="T26">
            <v>425.55</v>
          </cell>
          <cell r="U26">
            <v>0</v>
          </cell>
          <cell r="V26">
            <v>545.47</v>
          </cell>
          <cell r="W26">
            <v>0</v>
          </cell>
          <cell r="X26">
            <v>1033.5999999999999</v>
          </cell>
          <cell r="Y26">
            <v>966.2200000000006</v>
          </cell>
          <cell r="Z26">
            <v>2658.2093609299018</v>
          </cell>
          <cell r="AA26">
            <v>4658.0293609299024</v>
          </cell>
        </row>
        <row r="27">
          <cell r="A27" t="str">
            <v>Factory Rent</v>
          </cell>
          <cell r="B27" t="str">
            <v>Factory Rent</v>
          </cell>
          <cell r="C27">
            <v>76534.22</v>
          </cell>
          <cell r="D27">
            <v>80274.740000000005</v>
          </cell>
          <cell r="E27">
            <v>80279.16</v>
          </cell>
          <cell r="F27">
            <v>80276.28</v>
          </cell>
          <cell r="G27">
            <v>80274.740000000005</v>
          </cell>
          <cell r="H27">
            <v>80274.740000000005</v>
          </cell>
          <cell r="I27">
            <v>83875.12000000001</v>
          </cell>
          <cell r="J27">
            <v>80218.740000000005</v>
          </cell>
          <cell r="K27">
            <v>80218.740000000005</v>
          </cell>
          <cell r="L27">
            <v>82825.919999999998</v>
          </cell>
          <cell r="M27">
            <v>80218.740000000005</v>
          </cell>
          <cell r="N27">
            <v>80218.740000000005</v>
          </cell>
          <cell r="O27">
            <v>82977.150000000009</v>
          </cell>
          <cell r="P27">
            <v>85216.010000000009</v>
          </cell>
          <cell r="Q27">
            <v>58475.01</v>
          </cell>
          <cell r="R27">
            <v>85216.010000000009</v>
          </cell>
          <cell r="S27">
            <v>83457.010000000009</v>
          </cell>
          <cell r="T27">
            <v>77775.42</v>
          </cell>
          <cell r="U27">
            <v>92618.54</v>
          </cell>
          <cell r="V27">
            <v>77775.399999999994</v>
          </cell>
          <cell r="W27">
            <v>78398.729999999981</v>
          </cell>
          <cell r="X27">
            <v>81119.709999999992</v>
          </cell>
          <cell r="Y27">
            <v>81819.709999999992</v>
          </cell>
          <cell r="Z27">
            <v>76899.203616650004</v>
          </cell>
          <cell r="AA27">
            <v>961747.90361664991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33164.679999999993</v>
          </cell>
          <cell r="D28">
            <v>16853.97</v>
          </cell>
          <cell r="E28">
            <v>20615.149999999998</v>
          </cell>
          <cell r="F28">
            <v>20390.530000000006</v>
          </cell>
          <cell r="G28">
            <v>33061.630000000005</v>
          </cell>
          <cell r="H28">
            <v>10935.429999999998</v>
          </cell>
          <cell r="I28">
            <v>32404.61</v>
          </cell>
          <cell r="J28">
            <v>25878.11</v>
          </cell>
          <cell r="K28">
            <v>32661.64</v>
          </cell>
          <cell r="L28">
            <v>37049.350000000006</v>
          </cell>
          <cell r="M28">
            <v>29563.17</v>
          </cell>
          <cell r="N28">
            <v>4764.0699999999988</v>
          </cell>
          <cell r="O28">
            <v>12357.58</v>
          </cell>
          <cell r="P28">
            <v>36077.360000000001</v>
          </cell>
          <cell r="Q28">
            <v>18687.68</v>
          </cell>
          <cell r="R28">
            <v>20210.689999999999</v>
          </cell>
          <cell r="S28">
            <v>27365.309999999998</v>
          </cell>
          <cell r="T28">
            <v>21754.14</v>
          </cell>
          <cell r="U28">
            <v>10313</v>
          </cell>
          <cell r="V28">
            <v>3261.4500000000003</v>
          </cell>
          <cell r="W28">
            <v>16626.530000000002</v>
          </cell>
          <cell r="X28">
            <v>12611.63</v>
          </cell>
          <cell r="Y28">
            <v>9167.5300000000043</v>
          </cell>
          <cell r="Z28">
            <v>19044.953322040019</v>
          </cell>
          <cell r="AA28">
            <v>207477.85332204006</v>
          </cell>
        </row>
        <row r="29">
          <cell r="A29" t="str">
            <v>Factory Motor</v>
          </cell>
          <cell r="B29" t="str">
            <v>Motor Vehicle Expenses</v>
          </cell>
          <cell r="C29">
            <v>7521.8099999999995</v>
          </cell>
          <cell r="D29">
            <v>11501.94</v>
          </cell>
          <cell r="E29">
            <v>6502.3700000000008</v>
          </cell>
          <cell r="F29">
            <v>7335.3300000000008</v>
          </cell>
          <cell r="G29">
            <v>8878.7699999999986</v>
          </cell>
          <cell r="H29">
            <v>4106.6500000000005</v>
          </cell>
          <cell r="I29">
            <v>6367.88</v>
          </cell>
          <cell r="J29">
            <v>6535.07</v>
          </cell>
          <cell r="K29">
            <v>3039.27</v>
          </cell>
          <cell r="L29">
            <v>4418.1100000000006</v>
          </cell>
          <cell r="M29">
            <v>16196.49</v>
          </cell>
          <cell r="N29">
            <v>4520.55</v>
          </cell>
          <cell r="O29">
            <v>13152.41</v>
          </cell>
          <cell r="P29">
            <v>5221.45</v>
          </cell>
          <cell r="Q29">
            <v>12152.91</v>
          </cell>
          <cell r="R29">
            <v>8336.15</v>
          </cell>
          <cell r="S29">
            <v>3458.87</v>
          </cell>
          <cell r="T29">
            <v>2771.9900000000002</v>
          </cell>
          <cell r="U29">
            <v>3064.3100000000004</v>
          </cell>
          <cell r="V29">
            <v>4519.6299999999992</v>
          </cell>
          <cell r="W29">
            <v>3580.47</v>
          </cell>
          <cell r="X29">
            <v>4987.3599999999997</v>
          </cell>
          <cell r="Y29">
            <v>5095.7699999999995</v>
          </cell>
          <cell r="Z29">
            <v>10085.44999308437</v>
          </cell>
          <cell r="AA29">
            <v>76426.769993084366</v>
          </cell>
        </row>
        <row r="30">
          <cell r="A30" t="str">
            <v>Factory Insurance</v>
          </cell>
          <cell r="B30" t="str">
            <v>Insurance - General</v>
          </cell>
          <cell r="C30">
            <v>8257</v>
          </cell>
          <cell r="D30">
            <v>8257</v>
          </cell>
          <cell r="E30">
            <v>8257</v>
          </cell>
          <cell r="F30">
            <v>8257</v>
          </cell>
          <cell r="G30">
            <v>8257</v>
          </cell>
          <cell r="H30">
            <v>8257</v>
          </cell>
          <cell r="I30">
            <v>8257</v>
          </cell>
          <cell r="J30">
            <v>13829.85</v>
          </cell>
          <cell r="K30">
            <v>3257</v>
          </cell>
          <cell r="L30">
            <v>9054.1700000000019</v>
          </cell>
          <cell r="M30">
            <v>9054.1700000000019</v>
          </cell>
          <cell r="N30">
            <v>9054.1700000000019</v>
          </cell>
          <cell r="O30">
            <v>9054.1700000000019</v>
          </cell>
          <cell r="P30">
            <v>9054.1700000000019</v>
          </cell>
          <cell r="Q30">
            <v>9044.2900000000009</v>
          </cell>
          <cell r="R30">
            <v>-20120.22</v>
          </cell>
          <cell r="S30">
            <v>1753.16</v>
          </cell>
          <cell r="T30">
            <v>1753.16</v>
          </cell>
          <cell r="U30">
            <v>5105.5999999999995</v>
          </cell>
          <cell r="V30">
            <v>5105.5999999999995</v>
          </cell>
          <cell r="W30">
            <v>5985.91</v>
          </cell>
          <cell r="X30">
            <v>5152.13</v>
          </cell>
          <cell r="Y30">
            <v>5152.13</v>
          </cell>
          <cell r="Z30">
            <v>6244.3094532543719</v>
          </cell>
          <cell r="AA30">
            <v>43284.409453254368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-314.78000000000043</v>
          </cell>
          <cell r="D31">
            <v>29957.959999999995</v>
          </cell>
          <cell r="E31">
            <v>67746.820000000007</v>
          </cell>
          <cell r="F31">
            <v>59255.43</v>
          </cell>
          <cell r="G31">
            <v>37083.72</v>
          </cell>
          <cell r="H31">
            <v>18596.379999999997</v>
          </cell>
          <cell r="I31">
            <v>44307.39</v>
          </cell>
          <cell r="J31">
            <v>15679.579999999998</v>
          </cell>
          <cell r="K31">
            <v>34628.969999999994</v>
          </cell>
          <cell r="L31">
            <v>27946.420000000002</v>
          </cell>
          <cell r="M31">
            <v>40726.469999999994</v>
          </cell>
          <cell r="N31">
            <v>30377.480000000003</v>
          </cell>
          <cell r="O31">
            <v>46865.41</v>
          </cell>
          <cell r="P31">
            <v>32042.639999999999</v>
          </cell>
          <cell r="Q31">
            <v>994.86</v>
          </cell>
          <cell r="R31">
            <v>16176.36</v>
          </cell>
          <cell r="S31">
            <v>21177.32</v>
          </cell>
          <cell r="T31">
            <v>29590.91</v>
          </cell>
          <cell r="U31">
            <v>6812.99</v>
          </cell>
          <cell r="V31">
            <v>-30204.43</v>
          </cell>
          <cell r="W31">
            <v>6348.15</v>
          </cell>
          <cell r="X31">
            <v>6294.08</v>
          </cell>
          <cell r="Y31">
            <v>57152.89</v>
          </cell>
          <cell r="Z31">
            <v>20373.564110824358</v>
          </cell>
          <cell r="AA31">
            <v>213624.74411082437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64783.219999999979</v>
          </cell>
          <cell r="D32">
            <v>44768.350000000006</v>
          </cell>
          <cell r="E32">
            <v>44303.969999999994</v>
          </cell>
          <cell r="F32">
            <v>30603.59</v>
          </cell>
          <cell r="G32">
            <v>23385.730000000003</v>
          </cell>
          <cell r="H32">
            <v>17564.98</v>
          </cell>
          <cell r="I32">
            <v>54622.03</v>
          </cell>
          <cell r="J32">
            <v>36165.149999999994</v>
          </cell>
          <cell r="K32">
            <v>37448.640000000007</v>
          </cell>
          <cell r="L32">
            <v>45746.52</v>
          </cell>
          <cell r="M32">
            <v>32586.080000000002</v>
          </cell>
          <cell r="N32">
            <v>49223.140000000007</v>
          </cell>
          <cell r="O32">
            <v>29694.010000000002</v>
          </cell>
          <cell r="P32">
            <v>42257.989999999991</v>
          </cell>
          <cell r="Q32">
            <v>44663.570000000007</v>
          </cell>
          <cell r="R32">
            <v>43027.72</v>
          </cell>
          <cell r="S32">
            <v>39907.750000000007</v>
          </cell>
          <cell r="T32">
            <v>33294.44</v>
          </cell>
          <cell r="U32">
            <v>32421.51</v>
          </cell>
          <cell r="V32">
            <v>35273.85</v>
          </cell>
          <cell r="W32">
            <v>33297.979999999996</v>
          </cell>
          <cell r="X32">
            <v>31893.350000000002</v>
          </cell>
          <cell r="Y32">
            <v>39083.429999999993</v>
          </cell>
          <cell r="Z32">
            <v>34613.931846241474</v>
          </cell>
          <cell r="AA32">
            <v>439429.53184624139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20915.809999999998</v>
          </cell>
          <cell r="D33">
            <v>9072.91</v>
          </cell>
          <cell r="E33">
            <v>10473.09</v>
          </cell>
          <cell r="F33">
            <v>9067.5400000000009</v>
          </cell>
          <cell r="G33">
            <v>25528.67</v>
          </cell>
          <cell r="H33">
            <v>3408.3900000000003</v>
          </cell>
          <cell r="I33">
            <v>11829.6</v>
          </cell>
          <cell r="J33">
            <v>25565.03</v>
          </cell>
          <cell r="K33">
            <v>14995.93</v>
          </cell>
          <cell r="L33">
            <v>25240.78</v>
          </cell>
          <cell r="M33">
            <v>13874.230000000001</v>
          </cell>
          <cell r="N33">
            <v>22462.73</v>
          </cell>
          <cell r="O33">
            <v>41347.06</v>
          </cell>
          <cell r="P33">
            <v>25902.659999999993</v>
          </cell>
          <cell r="Q33">
            <v>24159.55</v>
          </cell>
          <cell r="R33">
            <v>18478.719999999998</v>
          </cell>
          <cell r="S33">
            <v>31139.739999999998</v>
          </cell>
          <cell r="T33">
            <v>46235.290000000015</v>
          </cell>
          <cell r="U33">
            <v>39103.55000000001</v>
          </cell>
          <cell r="V33">
            <v>50729.680000000015</v>
          </cell>
          <cell r="W33">
            <v>44617.460000000006</v>
          </cell>
          <cell r="X33">
            <v>30383.03999999999</v>
          </cell>
          <cell r="Y33">
            <v>41202.93</v>
          </cell>
          <cell r="Z33">
            <v>34307.996741885101</v>
          </cell>
          <cell r="AA33">
            <v>427607.67674188508</v>
          </cell>
        </row>
        <row r="34">
          <cell r="B34" t="str">
            <v>Total Manufacturing Costs</v>
          </cell>
          <cell r="C34">
            <v>689925.32000000007</v>
          </cell>
          <cell r="D34">
            <v>667208.44999999995</v>
          </cell>
          <cell r="E34">
            <v>702288.32</v>
          </cell>
          <cell r="F34">
            <v>761182.08</v>
          </cell>
          <cell r="G34">
            <v>805739.59000000008</v>
          </cell>
          <cell r="H34">
            <v>718627.43000000017</v>
          </cell>
          <cell r="I34">
            <v>639223.51</v>
          </cell>
          <cell r="J34">
            <v>724001.97000000009</v>
          </cell>
          <cell r="K34">
            <v>703572.24000000022</v>
          </cell>
          <cell r="L34">
            <v>777109.58</v>
          </cell>
          <cell r="M34">
            <v>780231.46</v>
          </cell>
          <cell r="N34">
            <v>791386.32000000018</v>
          </cell>
          <cell r="O34">
            <v>809978.08000000007</v>
          </cell>
          <cell r="P34">
            <v>747443.43</v>
          </cell>
          <cell r="Q34">
            <v>728323.39000000013</v>
          </cell>
          <cell r="R34">
            <v>750771.91999999993</v>
          </cell>
          <cell r="S34">
            <v>731750.17999999982</v>
          </cell>
          <cell r="T34">
            <v>660784.27000000025</v>
          </cell>
          <cell r="U34">
            <v>539325.13</v>
          </cell>
          <cell r="V34">
            <v>518277.30999999988</v>
          </cell>
          <cell r="W34">
            <v>715648.99000000011</v>
          </cell>
          <cell r="X34">
            <v>562228.65999999992</v>
          </cell>
          <cell r="Y34">
            <v>695466.93</v>
          </cell>
          <cell r="Z34">
            <v>636551.22334361821</v>
          </cell>
          <cell r="AA34">
            <v>8096549.5133436183</v>
          </cell>
        </row>
        <row r="35">
          <cell r="C35">
            <v>0.14495138220388759</v>
          </cell>
          <cell r="D35">
            <v>0.1339765353150536</v>
          </cell>
          <cell r="E35">
            <v>0.14971368375300204</v>
          </cell>
          <cell r="F35">
            <v>0.14480736739550024</v>
          </cell>
          <cell r="G35">
            <v>0.15183733177120243</v>
          </cell>
          <cell r="H35">
            <v>0.15834495052699099</v>
          </cell>
          <cell r="I35">
            <v>0.16347333892146765</v>
          </cell>
          <cell r="J35">
            <v>0.14087577851265276</v>
          </cell>
          <cell r="K35">
            <v>0.13040202818962709</v>
          </cell>
          <cell r="L35">
            <v>0.12507499417718787</v>
          </cell>
          <cell r="M35">
            <v>0.11539105875738451</v>
          </cell>
          <cell r="N35">
            <v>0.12427956611654827</v>
          </cell>
          <cell r="O35">
            <v>0.12180361466038452</v>
          </cell>
          <cell r="P35">
            <v>0.12729565064653101</v>
          </cell>
          <cell r="Q35">
            <v>0.11195909196889008</v>
          </cell>
          <cell r="R35">
            <v>0.10303550223341161</v>
          </cell>
          <cell r="S35">
            <v>0.11155496875564475</v>
          </cell>
          <cell r="T35">
            <v>0.10040406029341711</v>
          </cell>
          <cell r="U35">
            <v>0.18106503210128735</v>
          </cell>
          <cell r="V35">
            <v>9.610434915602574E-2</v>
          </cell>
          <cell r="W35">
            <v>0.11423277790872841</v>
          </cell>
          <cell r="X35">
            <v>0.10832093095888158</v>
          </cell>
          <cell r="Y35">
            <v>0.10914197489837744</v>
          </cell>
          <cell r="Z35">
            <v>0.10609187055726971</v>
          </cell>
          <cell r="AA35">
            <v>0.11299661881535963</v>
          </cell>
        </row>
        <row r="36">
          <cell r="B36" t="str">
            <v>Contribution margin</v>
          </cell>
          <cell r="C36">
            <v>1968011.4000000006</v>
          </cell>
          <cell r="D36">
            <v>2135121.0799999982</v>
          </cell>
          <cell r="E36">
            <v>2451642.3300000015</v>
          </cell>
          <cell r="F36">
            <v>2366154.189999999</v>
          </cell>
          <cell r="G36">
            <v>2611465.13</v>
          </cell>
          <cell r="H36">
            <v>2028853.1600000015</v>
          </cell>
          <cell r="I36">
            <v>1618724.6999999995</v>
          </cell>
          <cell r="J36">
            <v>2249944.3099999977</v>
          </cell>
          <cell r="K36">
            <v>2498744.7100000023</v>
          </cell>
          <cell r="L36">
            <v>2878267.6099999957</v>
          </cell>
          <cell r="M36">
            <v>2694093.6400000015</v>
          </cell>
          <cell r="N36">
            <v>2815835.9</v>
          </cell>
          <cell r="O36">
            <v>3115159.8399999947</v>
          </cell>
          <cell r="P36">
            <v>2569709.2000000011</v>
          </cell>
          <cell r="Q36">
            <v>3223114.6699999995</v>
          </cell>
          <cell r="R36">
            <v>3518654.3000000045</v>
          </cell>
          <cell r="S36">
            <v>3339535.290000001</v>
          </cell>
          <cell r="T36">
            <v>2999996.3200000003</v>
          </cell>
          <cell r="U36">
            <v>1450098.1600000006</v>
          </cell>
          <cell r="V36">
            <v>3202624.5799999991</v>
          </cell>
          <cell r="W36">
            <v>3636179.9299999997</v>
          </cell>
          <cell r="X36">
            <v>2384551.9399999985</v>
          </cell>
          <cell r="Y36">
            <v>2678389.36</v>
          </cell>
          <cell r="Z36">
            <v>2766556.2462486434</v>
          </cell>
          <cell r="AA36">
            <v>34884569.836248651</v>
          </cell>
        </row>
        <row r="37">
          <cell r="C37">
            <v>0.41347369686766672</v>
          </cell>
          <cell r="D37">
            <v>0.42873576432752791</v>
          </cell>
          <cell r="E37">
            <v>0.52264062211527784</v>
          </cell>
          <cell r="F37">
            <v>0.45013744819863882</v>
          </cell>
          <cell r="G37">
            <v>0.4921166866738374</v>
          </cell>
          <cell r="H37">
            <v>0.44704479655992191</v>
          </cell>
          <cell r="I37">
            <v>0.4139683965998856</v>
          </cell>
          <cell r="J37">
            <v>0.43779253291446568</v>
          </cell>
          <cell r="K37">
            <v>0.46312426725662426</v>
          </cell>
          <cell r="L37">
            <v>0.46325423572971258</v>
          </cell>
          <cell r="M37">
            <v>0.39843858322649039</v>
          </cell>
          <cell r="N37">
            <v>0.44219978923492143</v>
          </cell>
          <cell r="O37">
            <v>0.46845431762408241</v>
          </cell>
          <cell r="P37">
            <v>0.43764222342067655</v>
          </cell>
          <cell r="Q37">
            <v>0.49546258807479554</v>
          </cell>
          <cell r="R37">
            <v>0.48289807240826726</v>
          </cell>
          <cell r="S37">
            <v>0.50911057505216217</v>
          </cell>
          <cell r="T37">
            <v>0.45583986342972321</v>
          </cell>
          <cell r="U37">
            <v>0.48683448125329859</v>
          </cell>
          <cell r="V37">
            <v>0.59386383488791028</v>
          </cell>
          <cell r="W37">
            <v>0.58041154278701002</v>
          </cell>
          <cell r="X37">
            <v>0.45941607825649977</v>
          </cell>
          <cell r="Y37">
            <v>0.42032869096622782</v>
          </cell>
          <cell r="Z37">
            <v>0.46109270770810723</v>
          </cell>
          <cell r="AA37">
            <v>0.4868541140677255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561657.42999999982</v>
          </cell>
          <cell r="D39">
            <v>588640.13000000024</v>
          </cell>
          <cell r="E39">
            <v>509623.99000000022</v>
          </cell>
          <cell r="F39">
            <v>553551.31999999995</v>
          </cell>
          <cell r="G39">
            <v>572238.0700000003</v>
          </cell>
          <cell r="H39">
            <v>589359.47000000044</v>
          </cell>
          <cell r="I39">
            <v>504583.37</v>
          </cell>
          <cell r="J39">
            <v>757374.95000000007</v>
          </cell>
          <cell r="K39">
            <v>769093.58</v>
          </cell>
          <cell r="L39">
            <v>878668.97999999986</v>
          </cell>
          <cell r="M39">
            <v>662296.94000000018</v>
          </cell>
          <cell r="N39">
            <v>900084.9099999998</v>
          </cell>
          <cell r="O39">
            <v>1036221.4000000003</v>
          </cell>
          <cell r="P39">
            <v>950236.6100000001</v>
          </cell>
          <cell r="Q39">
            <v>1024167.0600000006</v>
          </cell>
          <cell r="R39">
            <v>1044388.6099999995</v>
          </cell>
          <cell r="S39">
            <v>1036712.2200000001</v>
          </cell>
          <cell r="T39">
            <v>1039064.2400000006</v>
          </cell>
          <cell r="U39">
            <v>725023.38000000035</v>
          </cell>
          <cell r="V39">
            <v>795254.23</v>
          </cell>
          <cell r="W39">
            <v>999643.53000000026</v>
          </cell>
          <cell r="X39">
            <v>949164.02000000037</v>
          </cell>
          <cell r="Y39">
            <v>853931.98999999976</v>
          </cell>
          <cell r="Z39">
            <v>867936.34655966447</v>
          </cell>
          <cell r="AA39">
            <v>11321743.636559665</v>
          </cell>
        </row>
        <row r="40">
          <cell r="A40" t="str">
            <v>Installation Labour</v>
          </cell>
          <cell r="B40" t="str">
            <v>Installation Labour</v>
          </cell>
          <cell r="C40">
            <v>378334.18</v>
          </cell>
          <cell r="D40">
            <v>395998.86</v>
          </cell>
          <cell r="E40">
            <v>320513.81</v>
          </cell>
          <cell r="F40">
            <v>368704.81000000006</v>
          </cell>
          <cell r="G40">
            <v>365180.63000000006</v>
          </cell>
          <cell r="H40">
            <v>361221.33999999997</v>
          </cell>
          <cell r="I40">
            <v>325064.75</v>
          </cell>
          <cell r="J40">
            <v>423388.14</v>
          </cell>
          <cell r="K40">
            <v>429297.91999999998</v>
          </cell>
          <cell r="L40">
            <v>473642.51000000007</v>
          </cell>
          <cell r="M40">
            <v>523034.84</v>
          </cell>
          <cell r="N40">
            <v>443807.36000000004</v>
          </cell>
          <cell r="O40">
            <v>523934.84</v>
          </cell>
          <cell r="P40">
            <v>466170.2099999999</v>
          </cell>
          <cell r="Q40">
            <v>508038.4200000001</v>
          </cell>
          <cell r="R40">
            <v>556675.79999999993</v>
          </cell>
          <cell r="S40">
            <v>547879.66</v>
          </cell>
          <cell r="T40">
            <v>494852.18999999994</v>
          </cell>
          <cell r="U40">
            <v>270938.99</v>
          </cell>
          <cell r="V40">
            <v>428443.08</v>
          </cell>
          <cell r="W40">
            <v>508433.36000000004</v>
          </cell>
          <cell r="X40">
            <v>473222.53</v>
          </cell>
          <cell r="Y40">
            <v>475571.81</v>
          </cell>
          <cell r="Z40">
            <v>469201.58263858699</v>
          </cell>
          <cell r="AA40">
            <v>5723362.4726385875</v>
          </cell>
        </row>
        <row r="41">
          <cell r="A41" t="str">
            <v>Sales Commission</v>
          </cell>
          <cell r="B41" t="str">
            <v>Sales Commission</v>
          </cell>
          <cell r="C41">
            <v>51199.789999999994</v>
          </cell>
          <cell r="D41">
            <v>56402.89</v>
          </cell>
          <cell r="E41">
            <v>56897.259999999995</v>
          </cell>
          <cell r="F41">
            <v>56016.53</v>
          </cell>
          <cell r="G41">
            <v>58686.35</v>
          </cell>
          <cell r="H41">
            <v>40360.99</v>
          </cell>
          <cell r="I41">
            <v>46344.68</v>
          </cell>
          <cell r="J41">
            <v>51262.55</v>
          </cell>
          <cell r="K41">
            <v>54404.859999999993</v>
          </cell>
          <cell r="L41">
            <v>68308.169999999984</v>
          </cell>
          <cell r="M41">
            <v>65275.1</v>
          </cell>
          <cell r="N41">
            <v>47946.950000000004</v>
          </cell>
          <cell r="O41">
            <v>79172.88</v>
          </cell>
          <cell r="P41">
            <v>49866.460000000006</v>
          </cell>
          <cell r="Q41">
            <v>60393.869999999995</v>
          </cell>
          <cell r="R41">
            <v>81632.03</v>
          </cell>
          <cell r="S41">
            <v>66093.59</v>
          </cell>
          <cell r="T41">
            <v>102199.47</v>
          </cell>
          <cell r="U41">
            <v>48909.360000000008</v>
          </cell>
          <cell r="V41">
            <v>67553.91</v>
          </cell>
          <cell r="W41">
            <v>56651.88</v>
          </cell>
          <cell r="X41">
            <v>45051.020000000004</v>
          </cell>
          <cell r="Y41">
            <v>70782.19</v>
          </cell>
          <cell r="Z41">
            <v>71055.714882945642</v>
          </cell>
          <cell r="AA41">
            <v>799362.37488294556</v>
          </cell>
        </row>
        <row r="42">
          <cell r="A42" t="str">
            <v>Sales Advertising</v>
          </cell>
          <cell r="B42" t="str">
            <v>Advertising Expenses</v>
          </cell>
          <cell r="C42">
            <v>38228.92</v>
          </cell>
          <cell r="D42">
            <v>26682.120000000003</v>
          </cell>
          <cell r="E42">
            <v>37898.620000000003</v>
          </cell>
          <cell r="F42">
            <v>29811.320000000003</v>
          </cell>
          <cell r="G42">
            <v>75089.219999999987</v>
          </cell>
          <cell r="H42">
            <v>16273.46</v>
          </cell>
          <cell r="I42">
            <v>34412.37999999999</v>
          </cell>
          <cell r="J42">
            <v>67957.200000000012</v>
          </cell>
          <cell r="K42">
            <v>59149.220000000008</v>
          </cell>
          <cell r="L42">
            <v>-11412.479999999998</v>
          </cell>
          <cell r="M42">
            <v>26100.36</v>
          </cell>
          <cell r="N42">
            <v>44738.369999999995</v>
          </cell>
          <cell r="O42">
            <v>48241.180000000008</v>
          </cell>
          <cell r="P42">
            <v>21989.779999999992</v>
          </cell>
          <cell r="Q42">
            <v>49773.560000000012</v>
          </cell>
          <cell r="R42">
            <v>66293.150000000009</v>
          </cell>
          <cell r="S42">
            <v>58168.350000000006</v>
          </cell>
          <cell r="T42">
            <v>43659.479999999996</v>
          </cell>
          <cell r="U42">
            <v>49278.590000000004</v>
          </cell>
          <cell r="V42">
            <v>67732.03</v>
          </cell>
          <cell r="W42">
            <v>90787.660000000018</v>
          </cell>
          <cell r="X42">
            <v>74568.2</v>
          </cell>
          <cell r="Y42">
            <v>91973.970000000016</v>
          </cell>
          <cell r="Z42">
            <v>80962.819166666668</v>
          </cell>
          <cell r="AA42">
            <v>743428.76916666667</v>
          </cell>
        </row>
        <row r="43">
          <cell r="A43" t="str">
            <v>Sales Doubtful Debts</v>
          </cell>
          <cell r="B43" t="str">
            <v>Doubtful Debts</v>
          </cell>
          <cell r="C43">
            <v>6315.800000000002</v>
          </cell>
          <cell r="D43">
            <v>6315.8099999999995</v>
          </cell>
          <cell r="E43">
            <v>6315.8100000000013</v>
          </cell>
          <cell r="F43">
            <v>6315.8000000000011</v>
          </cell>
          <cell r="G43">
            <v>6043.09</v>
          </cell>
          <cell r="H43">
            <v>6315.8199999999988</v>
          </cell>
          <cell r="I43">
            <v>6315.83</v>
          </cell>
          <cell r="J43">
            <v>6315.83</v>
          </cell>
          <cell r="K43">
            <v>6315.83</v>
          </cell>
          <cell r="L43">
            <v>33465.83</v>
          </cell>
          <cell r="M43">
            <v>35085.18</v>
          </cell>
          <cell r="N43">
            <v>58763.97</v>
          </cell>
          <cell r="O43">
            <v>19999.999999999996</v>
          </cell>
          <cell r="P43">
            <v>19999.999999999996</v>
          </cell>
          <cell r="Q43">
            <v>19999.999999999996</v>
          </cell>
          <cell r="R43">
            <v>47735.409999999989</v>
          </cell>
          <cell r="S43">
            <v>0</v>
          </cell>
          <cell r="T43">
            <v>20844.62</v>
          </cell>
          <cell r="U43">
            <v>0</v>
          </cell>
          <cell r="V43">
            <v>23135.500000000011</v>
          </cell>
          <cell r="W43">
            <v>-15725.459999999992</v>
          </cell>
          <cell r="X43">
            <v>33189.86</v>
          </cell>
          <cell r="Y43">
            <v>29293.489999999998</v>
          </cell>
          <cell r="Z43">
            <v>47285.343743610196</v>
          </cell>
          <cell r="AA43">
            <v>245758.76374361018</v>
          </cell>
        </row>
        <row r="44">
          <cell r="A44" t="str">
            <v>Sales Motor</v>
          </cell>
          <cell r="B44" t="str">
            <v>Motor Vehicle Expenses</v>
          </cell>
          <cell r="C44">
            <v>36494.569999999992</v>
          </cell>
          <cell r="D44">
            <v>42692.729999999996</v>
          </cell>
          <cell r="E44">
            <v>30987.349999999995</v>
          </cell>
          <cell r="F44">
            <v>43778.63</v>
          </cell>
          <cell r="G44">
            <v>38247.22</v>
          </cell>
          <cell r="H44">
            <v>34081.65</v>
          </cell>
          <cell r="I44">
            <v>41857.879999999997</v>
          </cell>
          <cell r="J44">
            <v>58510.8</v>
          </cell>
          <cell r="K44">
            <v>51191.459999999992</v>
          </cell>
          <cell r="L44">
            <v>75165.37</v>
          </cell>
          <cell r="M44">
            <v>76609.430000000008</v>
          </cell>
          <cell r="N44">
            <v>87464.25</v>
          </cell>
          <cell r="O44">
            <v>85979.479999999981</v>
          </cell>
          <cell r="P44">
            <v>79869.099999999977</v>
          </cell>
          <cell r="Q44">
            <v>82988.730000000025</v>
          </cell>
          <cell r="R44">
            <v>92851.87999999999</v>
          </cell>
          <cell r="S44">
            <v>70877.900000000009</v>
          </cell>
          <cell r="T44">
            <v>59357.479999999996</v>
          </cell>
          <cell r="U44">
            <v>51122.899999999994</v>
          </cell>
          <cell r="V44">
            <v>89351.079999999987</v>
          </cell>
          <cell r="W44">
            <v>70326.490000000005</v>
          </cell>
          <cell r="X44">
            <v>78651.189999999973</v>
          </cell>
          <cell r="Y44">
            <v>71716.88</v>
          </cell>
          <cell r="Z44">
            <v>85515.571569929423</v>
          </cell>
          <cell r="AA44">
            <v>918608.68156992923</v>
          </cell>
        </row>
        <row r="45">
          <cell r="A45" t="str">
            <v>Sales Rent</v>
          </cell>
          <cell r="B45" t="str">
            <v>Rent</v>
          </cell>
          <cell r="C45">
            <v>92369.739999999991</v>
          </cell>
          <cell r="D45">
            <v>88624.03</v>
          </cell>
          <cell r="E45">
            <v>88418.559999999998</v>
          </cell>
          <cell r="F45">
            <v>88451.34</v>
          </cell>
          <cell r="G45">
            <v>97625.1</v>
          </cell>
          <cell r="H45">
            <v>96391.340000000011</v>
          </cell>
          <cell r="I45">
            <v>115439.32</v>
          </cell>
          <cell r="J45">
            <v>116723.95000000001</v>
          </cell>
          <cell r="K45">
            <v>126674.20000000001</v>
          </cell>
          <cell r="L45">
            <v>137636.71</v>
          </cell>
          <cell r="M45">
            <v>122187.20000000001</v>
          </cell>
          <cell r="N45">
            <v>124516.57</v>
          </cell>
          <cell r="O45">
            <v>137608.00999999998</v>
          </cell>
          <cell r="P45">
            <v>145051.73000000001</v>
          </cell>
          <cell r="Q45">
            <v>133993.79999999999</v>
          </cell>
          <cell r="R45">
            <v>137776.66</v>
          </cell>
          <cell r="S45">
            <v>150712.98000000001</v>
          </cell>
          <cell r="T45">
            <v>120687.04000000001</v>
          </cell>
          <cell r="U45">
            <v>150942.23000000001</v>
          </cell>
          <cell r="V45">
            <v>143108.59</v>
          </cell>
          <cell r="W45">
            <v>145393.79</v>
          </cell>
          <cell r="X45">
            <v>156514.28999999998</v>
          </cell>
          <cell r="Y45">
            <v>149861.46</v>
          </cell>
          <cell r="Z45">
            <v>151367.6389138833</v>
          </cell>
          <cell r="AA45">
            <v>1723018.2189138834</v>
          </cell>
        </row>
        <row r="46">
          <cell r="A46" t="str">
            <v>Sales Telephone</v>
          </cell>
          <cell r="B46" t="str">
            <v>Telephone</v>
          </cell>
          <cell r="C46">
            <v>15678.07</v>
          </cell>
          <cell r="D46">
            <v>16398.839999999997</v>
          </cell>
          <cell r="E46">
            <v>27398.340000000004</v>
          </cell>
          <cell r="F46">
            <v>7675.2400000000016</v>
          </cell>
          <cell r="G46">
            <v>21244.989999999998</v>
          </cell>
          <cell r="H46">
            <v>16913.969999999998</v>
          </cell>
          <cell r="I46">
            <v>12061.72</v>
          </cell>
          <cell r="J46">
            <v>50328.29</v>
          </cell>
          <cell r="K46">
            <v>29700.43</v>
          </cell>
          <cell r="L46">
            <v>27667.709999999992</v>
          </cell>
          <cell r="M46">
            <v>28443.640000000003</v>
          </cell>
          <cell r="N46">
            <v>28696.880000000008</v>
          </cell>
          <cell r="O46">
            <v>32793.879999999997</v>
          </cell>
          <cell r="P46">
            <v>33350.19999999999</v>
          </cell>
          <cell r="Q46">
            <v>37470.99</v>
          </cell>
          <cell r="R46">
            <v>37348.04</v>
          </cell>
          <cell r="S46">
            <v>41035.949999999997</v>
          </cell>
          <cell r="T46">
            <v>34702.350000000006</v>
          </cell>
          <cell r="U46">
            <v>34014.69</v>
          </cell>
          <cell r="V46">
            <v>41079.310000000005</v>
          </cell>
          <cell r="W46">
            <v>35344.240000000005</v>
          </cell>
          <cell r="X46">
            <v>36285.929999999993</v>
          </cell>
          <cell r="Y46">
            <v>33209.599999999999</v>
          </cell>
          <cell r="Z46">
            <v>32065.959855731464</v>
          </cell>
          <cell r="AA46">
            <v>428701.13985573145</v>
          </cell>
        </row>
        <row r="47">
          <cell r="A47" t="str">
            <v>Sales Freight</v>
          </cell>
          <cell r="B47" t="str">
            <v>Freight - Outwards</v>
          </cell>
          <cell r="C47">
            <v>133144.77000000002</v>
          </cell>
          <cell r="D47">
            <v>122703.29000000001</v>
          </cell>
          <cell r="E47">
            <v>131283.29999999999</v>
          </cell>
          <cell r="F47">
            <v>147020.68000000002</v>
          </cell>
          <cell r="G47">
            <v>145131.56</v>
          </cell>
          <cell r="H47">
            <v>158532.32000000004</v>
          </cell>
          <cell r="I47">
            <v>94045.68</v>
          </cell>
          <cell r="J47">
            <v>150987.04999999999</v>
          </cell>
          <cell r="K47">
            <v>185134.46</v>
          </cell>
          <cell r="L47">
            <v>162146.75</v>
          </cell>
          <cell r="M47">
            <v>162053.9</v>
          </cell>
          <cell r="N47">
            <v>187593.15000000002</v>
          </cell>
          <cell r="O47">
            <v>234066.46999999997</v>
          </cell>
          <cell r="P47">
            <v>215461.09999999998</v>
          </cell>
          <cell r="Q47">
            <v>195146.26000000007</v>
          </cell>
          <cell r="R47">
            <v>164404.06999999995</v>
          </cell>
          <cell r="S47">
            <v>157993.03000000003</v>
          </cell>
          <cell r="T47">
            <v>140164.75999999998</v>
          </cell>
          <cell r="U47">
            <v>70258.719999999987</v>
          </cell>
          <cell r="V47">
            <v>148464.1</v>
          </cell>
          <cell r="W47">
            <v>112860.48</v>
          </cell>
          <cell r="X47">
            <v>100802.22</v>
          </cell>
          <cell r="Y47">
            <v>144675.41000000012</v>
          </cell>
          <cell r="Z47">
            <v>133107.26567846222</v>
          </cell>
          <cell r="AA47">
            <v>1817403.8856784622</v>
          </cell>
        </row>
        <row r="48">
          <cell r="A48" t="str">
            <v>Sales Insurance</v>
          </cell>
          <cell r="B48" t="str">
            <v>Insurance - General</v>
          </cell>
          <cell r="C48">
            <v>10972</v>
          </cell>
          <cell r="D48">
            <v>10972</v>
          </cell>
          <cell r="E48">
            <v>11263.46</v>
          </cell>
          <cell r="F48">
            <v>10680.54</v>
          </cell>
          <cell r="G48">
            <v>10972</v>
          </cell>
          <cell r="H48">
            <v>11349.05</v>
          </cell>
          <cell r="I48">
            <v>12164.869999999999</v>
          </cell>
          <cell r="J48">
            <v>13583.829999999998</v>
          </cell>
          <cell r="K48">
            <v>12436.869999999999</v>
          </cell>
          <cell r="L48">
            <v>14353.680000000002</v>
          </cell>
          <cell r="M48">
            <v>12935.590000000002</v>
          </cell>
          <cell r="N48">
            <v>13130.51</v>
          </cell>
          <cell r="O48">
            <v>13392.490000000002</v>
          </cell>
          <cell r="P48">
            <v>13218.62</v>
          </cell>
          <cell r="Q48">
            <v>16671.199999999997</v>
          </cell>
          <cell r="R48">
            <v>49974.35</v>
          </cell>
          <cell r="S48">
            <v>24786.249999999996</v>
          </cell>
          <cell r="T48">
            <v>21980.080000000002</v>
          </cell>
          <cell r="U48">
            <v>7318.13</v>
          </cell>
          <cell r="V48">
            <v>12075.689999999999</v>
          </cell>
          <cell r="W48">
            <v>14225.770000000002</v>
          </cell>
          <cell r="X48">
            <v>11716.96</v>
          </cell>
          <cell r="Y48">
            <v>12394.23</v>
          </cell>
          <cell r="Z48">
            <v>14807.744996538002</v>
          </cell>
          <cell r="AA48">
            <v>212561.514996538</v>
          </cell>
        </row>
        <row r="49">
          <cell r="A49" t="str">
            <v>Sales Warranty</v>
          </cell>
          <cell r="B49" t="str">
            <v>Warranty</v>
          </cell>
          <cell r="C49">
            <v>39052.310000000005</v>
          </cell>
          <cell r="D49">
            <v>81.590000000000032</v>
          </cell>
          <cell r="E49">
            <v>3437.56</v>
          </cell>
          <cell r="F49">
            <v>9909.83</v>
          </cell>
          <cell r="G49">
            <v>8071.4400000000005</v>
          </cell>
          <cell r="H49">
            <v>14056.91</v>
          </cell>
          <cell r="I49">
            <v>-2153.8600000000006</v>
          </cell>
          <cell r="J49">
            <v>40850.530000000006</v>
          </cell>
          <cell r="K49">
            <v>22672.420000000002</v>
          </cell>
          <cell r="L49">
            <v>24860.589999999997</v>
          </cell>
          <cell r="M49">
            <v>20087.230000000003</v>
          </cell>
          <cell r="N49">
            <v>-3738.2799999999988</v>
          </cell>
          <cell r="O49">
            <v>20587.43</v>
          </cell>
          <cell r="P49">
            <v>19840.09</v>
          </cell>
          <cell r="Q49">
            <v>55546.18</v>
          </cell>
          <cell r="R49">
            <v>50928.210000000006</v>
          </cell>
          <cell r="S49">
            <v>13266.850000000006</v>
          </cell>
          <cell r="T49">
            <v>10540.179999999998</v>
          </cell>
          <cell r="U49">
            <v>24078.3</v>
          </cell>
          <cell r="V49">
            <v>-10729.140000000001</v>
          </cell>
          <cell r="W49">
            <v>48403.87000000001</v>
          </cell>
          <cell r="X49">
            <v>41131.75</v>
          </cell>
          <cell r="Y49">
            <v>30615.069999999996</v>
          </cell>
          <cell r="Z49">
            <v>46861.972392941811</v>
          </cell>
          <cell r="AA49">
            <v>351070.76239294186</v>
          </cell>
        </row>
        <row r="50">
          <cell r="A50" t="str">
            <v>Sales Other</v>
          </cell>
          <cell r="B50" t="str">
            <v>Other Selling Expenses</v>
          </cell>
          <cell r="C50">
            <v>51856.27</v>
          </cell>
          <cell r="D50">
            <v>53322.819999999992</v>
          </cell>
          <cell r="E50">
            <v>64029.599999999999</v>
          </cell>
          <cell r="F50">
            <v>52039.090000000047</v>
          </cell>
          <cell r="G50">
            <v>60573.129999999976</v>
          </cell>
          <cell r="H50">
            <v>68150.53</v>
          </cell>
          <cell r="I50">
            <v>71522.170000000013</v>
          </cell>
          <cell r="J50">
            <v>135868.18000000002</v>
          </cell>
          <cell r="K50">
            <v>135328.14000000001</v>
          </cell>
          <cell r="L50">
            <v>94189.440000000031</v>
          </cell>
          <cell r="M50">
            <v>115586.18000000002</v>
          </cell>
          <cell r="N50">
            <v>132231.79999999999</v>
          </cell>
          <cell r="O50">
            <v>122872.94000000002</v>
          </cell>
          <cell r="P50">
            <v>123076.35</v>
          </cell>
          <cell r="Q50">
            <v>103658.89999999992</v>
          </cell>
          <cell r="R50">
            <v>160140.52000000002</v>
          </cell>
          <cell r="S50">
            <v>141164.36999999994</v>
          </cell>
          <cell r="T50">
            <v>160351.55000000002</v>
          </cell>
          <cell r="U50">
            <v>113925.03</v>
          </cell>
          <cell r="V50">
            <v>140144.95999999996</v>
          </cell>
          <cell r="W50">
            <v>134268.69999999992</v>
          </cell>
          <cell r="X50">
            <v>110136.52999999991</v>
          </cell>
          <cell r="Y50">
            <v>145524.4</v>
          </cell>
          <cell r="Z50">
            <v>117171.94533349357</v>
          </cell>
          <cell r="AA50">
            <v>1572436.1953334932</v>
          </cell>
        </row>
        <row r="51">
          <cell r="B51" t="str">
            <v>Total Selling Expenses</v>
          </cell>
          <cell r="C51">
            <v>1415303.85</v>
          </cell>
          <cell r="D51">
            <v>1408835.1100000006</v>
          </cell>
          <cell r="E51">
            <v>1288067.6600000006</v>
          </cell>
          <cell r="F51">
            <v>1373955.1300000001</v>
          </cell>
          <cell r="G51">
            <v>1459102.8000000005</v>
          </cell>
          <cell r="H51">
            <v>1413006.8500000003</v>
          </cell>
          <cell r="I51">
            <v>1261658.7899999998</v>
          </cell>
          <cell r="J51">
            <v>1873151.3000000003</v>
          </cell>
          <cell r="K51">
            <v>1881399.3900000001</v>
          </cell>
          <cell r="L51">
            <v>1978693.2599999998</v>
          </cell>
          <cell r="M51">
            <v>1849695.59</v>
          </cell>
          <cell r="N51">
            <v>2065236.4400000002</v>
          </cell>
          <cell r="O51">
            <v>2354871</v>
          </cell>
          <cell r="P51">
            <v>2138130.25</v>
          </cell>
          <cell r="Q51">
            <v>2287848.9700000011</v>
          </cell>
          <cell r="R51">
            <v>2490148.7299999991</v>
          </cell>
          <cell r="S51">
            <v>2308691.1500000004</v>
          </cell>
          <cell r="T51">
            <v>2248403.4400000009</v>
          </cell>
          <cell r="U51">
            <v>1545810.32</v>
          </cell>
          <cell r="V51">
            <v>1945613.3400000003</v>
          </cell>
          <cell r="W51">
            <v>2200614.31</v>
          </cell>
          <cell r="X51">
            <v>2110434.5</v>
          </cell>
          <cell r="Y51">
            <v>2109550.5</v>
          </cell>
          <cell r="Z51">
            <v>2117339.9057324538</v>
          </cell>
          <cell r="AA51">
            <v>25857456.415732455</v>
          </cell>
        </row>
        <row r="52">
          <cell r="C52">
            <v>0.29735138477883893</v>
          </cell>
          <cell r="D52">
            <v>0.28289636749654851</v>
          </cell>
          <cell r="E52">
            <v>0.27459000642600673</v>
          </cell>
          <cell r="F52">
            <v>0.2613813836695188</v>
          </cell>
          <cell r="G52">
            <v>0.27496014677880043</v>
          </cell>
          <cell r="H52">
            <v>0.3113470073881669</v>
          </cell>
          <cell r="I52">
            <v>0.32265330006544773</v>
          </cell>
          <cell r="J52">
            <v>0.36447642215598886</v>
          </cell>
          <cell r="K52">
            <v>0.3487037753091668</v>
          </cell>
          <cell r="L52">
            <v>0.31846866174644362</v>
          </cell>
          <cell r="M52">
            <v>0.27355771133474294</v>
          </cell>
          <cell r="N52">
            <v>0.32432540493154433</v>
          </cell>
          <cell r="O52">
            <v>0.35412291633733389</v>
          </cell>
          <cell r="P52">
            <v>0.36414084386396972</v>
          </cell>
          <cell r="Q52">
            <v>0.35169197743760572</v>
          </cell>
          <cell r="R52">
            <v>0.3417465653636087</v>
          </cell>
          <cell r="S52">
            <v>0.35195887359355843</v>
          </cell>
          <cell r="T52">
            <v>0.34163772475044912</v>
          </cell>
          <cell r="U52">
            <v>0.51896746441854336</v>
          </cell>
          <cell r="V52">
            <v>0.36077578574678776</v>
          </cell>
          <cell r="W52">
            <v>0.35126478098851166</v>
          </cell>
          <cell r="X52">
            <v>0.40660365796318848</v>
          </cell>
          <cell r="Y52">
            <v>0.33105888689467888</v>
          </cell>
          <cell r="Z52">
            <v>0.3528899842887423</v>
          </cell>
          <cell r="AA52">
            <v>0.36087041045422852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119257.09000000001</v>
          </cell>
          <cell r="D54">
            <v>156951.28</v>
          </cell>
          <cell r="E54">
            <v>137323.34</v>
          </cell>
          <cell r="F54">
            <v>196148.72</v>
          </cell>
          <cell r="G54">
            <v>196199.44</v>
          </cell>
          <cell r="H54">
            <v>151599.81</v>
          </cell>
          <cell r="I54">
            <v>170317.74000000002</v>
          </cell>
          <cell r="J54">
            <v>173252.3</v>
          </cell>
          <cell r="K54">
            <v>249723.62999999998</v>
          </cell>
          <cell r="L54">
            <v>238189.95</v>
          </cell>
          <cell r="M54">
            <v>361933.62000000005</v>
          </cell>
          <cell r="N54">
            <v>55009.729999999989</v>
          </cell>
          <cell r="O54">
            <v>184000.07000000007</v>
          </cell>
          <cell r="P54">
            <v>179827.99000000002</v>
          </cell>
          <cell r="Q54">
            <v>208510.43000000002</v>
          </cell>
          <cell r="R54">
            <v>217623.35</v>
          </cell>
          <cell r="S54">
            <v>193121.78999999998</v>
          </cell>
          <cell r="T54">
            <v>194487.59</v>
          </cell>
          <cell r="U54">
            <v>222750.78</v>
          </cell>
          <cell r="V54">
            <v>171910.5</v>
          </cell>
          <cell r="W54">
            <v>217937.5</v>
          </cell>
          <cell r="X54">
            <v>220039.94</v>
          </cell>
          <cell r="Y54">
            <v>189450.87</v>
          </cell>
          <cell r="Z54">
            <v>260345.5394508988</v>
          </cell>
          <cell r="AA54">
            <v>2460006.3494508988</v>
          </cell>
        </row>
        <row r="55">
          <cell r="A55" t="str">
            <v>Admin Telephone</v>
          </cell>
          <cell r="B55" t="str">
            <v>Telephone</v>
          </cell>
          <cell r="C55">
            <v>6448.38</v>
          </cell>
          <cell r="D55">
            <v>12271.599999999999</v>
          </cell>
          <cell r="E55">
            <v>2263.04</v>
          </cell>
          <cell r="F55">
            <v>7730.58</v>
          </cell>
          <cell r="G55">
            <v>15389.57</v>
          </cell>
          <cell r="H55">
            <v>12996.67</v>
          </cell>
          <cell r="I55">
            <v>10184.219999999999</v>
          </cell>
          <cell r="J55">
            <v>17868.53</v>
          </cell>
          <cell r="K55">
            <v>12411.55</v>
          </cell>
          <cell r="L55">
            <v>13421.52</v>
          </cell>
          <cell r="M55">
            <v>14753.69</v>
          </cell>
          <cell r="N55">
            <v>13046.460000000001</v>
          </cell>
          <cell r="O55">
            <v>17870.349999999999</v>
          </cell>
          <cell r="P55">
            <v>11024.75</v>
          </cell>
          <cell r="Q55">
            <v>15308.29</v>
          </cell>
          <cell r="R55">
            <v>10937.25</v>
          </cell>
          <cell r="S55">
            <v>15643.56</v>
          </cell>
          <cell r="T55">
            <v>13923.83</v>
          </cell>
          <cell r="U55">
            <v>14510.79</v>
          </cell>
          <cell r="V55">
            <v>20243.919999999998</v>
          </cell>
          <cell r="W55">
            <v>14688.12</v>
          </cell>
          <cell r="X55">
            <v>13337.59</v>
          </cell>
          <cell r="Y55">
            <v>17337.469999999998</v>
          </cell>
          <cell r="Z55">
            <v>15116.182572614107</v>
          </cell>
          <cell r="AA55">
            <v>179942.10257261412</v>
          </cell>
        </row>
        <row r="56">
          <cell r="A56" t="str">
            <v>Admin Other</v>
          </cell>
          <cell r="B56" t="str">
            <v>Other Admin Expenses</v>
          </cell>
          <cell r="C56">
            <v>79927.039999999921</v>
          </cell>
          <cell r="D56">
            <v>124734.70000000001</v>
          </cell>
          <cell r="E56">
            <v>91370.41</v>
          </cell>
          <cell r="F56">
            <v>113983.70999999999</v>
          </cell>
          <cell r="G56">
            <v>213240.04</v>
          </cell>
          <cell r="H56">
            <v>84353.960000000036</v>
          </cell>
          <cell r="I56">
            <v>169944.49</v>
          </cell>
          <cell r="J56">
            <v>197929.56</v>
          </cell>
          <cell r="K56">
            <v>218259.50999999998</v>
          </cell>
          <cell r="L56">
            <v>289642.70999999996</v>
          </cell>
          <cell r="M56">
            <v>142658.11000000002</v>
          </cell>
          <cell r="N56">
            <v>232951.28000000006</v>
          </cell>
          <cell r="O56">
            <v>102849.63</v>
          </cell>
          <cell r="P56">
            <v>137386.55999999997</v>
          </cell>
          <cell r="Q56">
            <v>190811.36</v>
          </cell>
          <cell r="R56">
            <v>194951.53999999998</v>
          </cell>
          <cell r="S56">
            <v>188864.50000000003</v>
          </cell>
          <cell r="T56">
            <v>146353.12</v>
          </cell>
          <cell r="U56">
            <v>129514.56999999998</v>
          </cell>
          <cell r="V56">
            <v>181217.09000000005</v>
          </cell>
          <cell r="W56">
            <v>64096.32</v>
          </cell>
          <cell r="X56">
            <v>115561.65000000001</v>
          </cell>
          <cell r="Y56">
            <v>241620.13999999998</v>
          </cell>
          <cell r="Z56">
            <v>175167.77254804084</v>
          </cell>
          <cell r="AA56">
            <v>1868394.2525480406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-26605.82</v>
          </cell>
          <cell r="D57">
            <v>-21879.120000000003</v>
          </cell>
          <cell r="E57">
            <v>-32673.539999999994</v>
          </cell>
          <cell r="F57">
            <v>-29815.8</v>
          </cell>
          <cell r="G57">
            <v>-58055.520000000004</v>
          </cell>
          <cell r="H57">
            <v>-48490.719999999994</v>
          </cell>
          <cell r="I57">
            <v>-38682.81</v>
          </cell>
          <cell r="J57">
            <v>-34844.979999999996</v>
          </cell>
          <cell r="K57">
            <v>-9515.989999999998</v>
          </cell>
          <cell r="L57">
            <v>-22150.03</v>
          </cell>
          <cell r="M57">
            <v>-29251.82</v>
          </cell>
          <cell r="N57">
            <v>-15671.69</v>
          </cell>
          <cell r="O57">
            <v>-26483.930000000004</v>
          </cell>
          <cell r="P57">
            <v>-36368.799999999996</v>
          </cell>
          <cell r="Q57">
            <v>-29877.82</v>
          </cell>
          <cell r="R57">
            <v>-29608.92</v>
          </cell>
          <cell r="S57">
            <v>-15574.529999999999</v>
          </cell>
          <cell r="T57">
            <v>-1110.42</v>
          </cell>
          <cell r="U57">
            <v>-10926.29</v>
          </cell>
          <cell r="V57">
            <v>-47793.01</v>
          </cell>
          <cell r="W57">
            <v>-18864.03</v>
          </cell>
          <cell r="X57">
            <v>-17486.489999999998</v>
          </cell>
          <cell r="Y57">
            <v>-36852.81</v>
          </cell>
          <cell r="Z57">
            <v>-18445.905881687613</v>
          </cell>
          <cell r="AA57">
            <v>-289392.95588168764</v>
          </cell>
        </row>
        <row r="58">
          <cell r="B58" t="str">
            <v>Total Administrative expenses</v>
          </cell>
          <cell r="C58">
            <v>179026.68999999994</v>
          </cell>
          <cell r="D58">
            <v>272078.46000000002</v>
          </cell>
          <cell r="E58">
            <v>198283.25</v>
          </cell>
          <cell r="F58">
            <v>288047.21000000002</v>
          </cell>
          <cell r="G58">
            <v>366773.53</v>
          </cell>
          <cell r="H58">
            <v>200459.72000000006</v>
          </cell>
          <cell r="I58">
            <v>311763.64</v>
          </cell>
          <cell r="J58">
            <v>354205.41000000003</v>
          </cell>
          <cell r="K58">
            <v>470878.69999999995</v>
          </cell>
          <cell r="L58">
            <v>519104.14999999991</v>
          </cell>
          <cell r="M58">
            <v>490093.60000000003</v>
          </cell>
          <cell r="N58">
            <v>285335.78000000003</v>
          </cell>
          <cell r="O58">
            <v>278236.12000000005</v>
          </cell>
          <cell r="P58">
            <v>291870.5</v>
          </cell>
          <cell r="Q58">
            <v>384752.26</v>
          </cell>
          <cell r="R58">
            <v>393903.22000000003</v>
          </cell>
          <cell r="S58">
            <v>382055.31999999995</v>
          </cell>
          <cell r="T58">
            <v>353654.12</v>
          </cell>
          <cell r="U58">
            <v>355849.85000000003</v>
          </cell>
          <cell r="V58">
            <v>325578.5</v>
          </cell>
          <cell r="W58">
            <v>277857.91000000003</v>
          </cell>
          <cell r="X58">
            <v>331452.69</v>
          </cell>
          <cell r="Y58">
            <v>411555.67</v>
          </cell>
          <cell r="Z58">
            <v>432183.58868986613</v>
          </cell>
          <cell r="AA58">
            <v>4218949.7486898657</v>
          </cell>
        </row>
        <row r="59">
          <cell r="C59">
            <v>3.761300740040515E-2</v>
          </cell>
          <cell r="D59">
            <v>5.4633794587966335E-2</v>
          </cell>
          <cell r="E59">
            <v>4.2269983621566483E-2</v>
          </cell>
          <cell r="F59">
            <v>5.4798134719249852E-2</v>
          </cell>
          <cell r="G59">
            <v>6.9116517111322606E-2</v>
          </cell>
          <cell r="H59">
            <v>4.417001511625359E-2</v>
          </cell>
          <cell r="I59">
            <v>7.9729613175695657E-2</v>
          </cell>
          <cell r="J59">
            <v>6.8921031923633247E-2</v>
          </cell>
          <cell r="K59">
            <v>8.7273962814813352E-2</v>
          </cell>
          <cell r="L59">
            <v>8.3549283408144381E-2</v>
          </cell>
          <cell r="M59">
            <v>7.2481593339261283E-2</v>
          </cell>
          <cell r="N59">
            <v>4.4809224066353417E-2</v>
          </cell>
          <cell r="O59">
            <v>4.1840842341166209E-2</v>
          </cell>
          <cell r="P59">
            <v>4.9707902579367545E-2</v>
          </cell>
          <cell r="Q59">
            <v>5.9144762140040975E-2</v>
          </cell>
          <cell r="R59">
            <v>5.4059049123811174E-2</v>
          </cell>
          <cell r="S59">
            <v>5.8244152786580607E-2</v>
          </cell>
          <cell r="T59">
            <v>5.3736614504300104E-2</v>
          </cell>
          <cell r="U59">
            <v>0.1194677587404249</v>
          </cell>
          <cell r="V59">
            <v>6.0372139080707848E-2</v>
          </cell>
          <cell r="W59">
            <v>4.4352023641105742E-2</v>
          </cell>
          <cell r="X59">
            <v>6.3858829163254652E-2</v>
          </cell>
          <cell r="Y59">
            <v>6.4586821697510344E-2</v>
          </cell>
          <cell r="Z59">
            <v>7.2030598114977681E-2</v>
          </cell>
          <cell r="AA59">
            <v>5.8880274340098848E-2</v>
          </cell>
        </row>
        <row r="61">
          <cell r="B61" t="str">
            <v>EBITDA</v>
          </cell>
          <cell r="C61">
            <v>373680.86000000057</v>
          </cell>
          <cell r="D61">
            <v>454207.50999999762</v>
          </cell>
          <cell r="E61">
            <v>965291.42000000086</v>
          </cell>
          <cell r="F61">
            <v>704151.84999999893</v>
          </cell>
          <cell r="G61">
            <v>785588.79999999935</v>
          </cell>
          <cell r="H61">
            <v>415386.59000000113</v>
          </cell>
          <cell r="I61">
            <v>45302.269999999669</v>
          </cell>
          <cell r="J61">
            <v>22587.599999997416</v>
          </cell>
          <cell r="K61">
            <v>146466.62000000221</v>
          </cell>
          <cell r="L61">
            <v>380470.199999996</v>
          </cell>
          <cell r="M61">
            <v>354304.45000000141</v>
          </cell>
          <cell r="N61">
            <v>465263.6799999997</v>
          </cell>
          <cell r="O61">
            <v>482052.71999999468</v>
          </cell>
          <cell r="P61">
            <v>139708.45000000112</v>
          </cell>
          <cell r="Q61">
            <v>550513.43999999831</v>
          </cell>
          <cell r="R61">
            <v>634602.35000000545</v>
          </cell>
          <cell r="S61">
            <v>648788.82000000065</v>
          </cell>
          <cell r="T61">
            <v>397938.75999999943</v>
          </cell>
          <cell r="U61">
            <v>-451562.00999999949</v>
          </cell>
          <cell r="V61">
            <v>931432.73999999883</v>
          </cell>
          <cell r="W61">
            <v>1157707.7099999995</v>
          </cell>
          <cell r="X61">
            <v>-57335.250000001455</v>
          </cell>
          <cell r="Y61">
            <v>157283.18999999989</v>
          </cell>
          <cell r="Z61">
            <v>217032.75182632345</v>
          </cell>
          <cell r="AA61">
            <v>4808163.6718263309</v>
          </cell>
        </row>
        <row r="62">
          <cell r="C62">
            <v>7.850930468842264E-2</v>
          </cell>
          <cell r="D62">
            <v>9.1205602243013037E-2</v>
          </cell>
          <cell r="E62">
            <v>0.20578063206770461</v>
          </cell>
          <cell r="F62">
            <v>0.13395792980987023</v>
          </cell>
          <cell r="G62">
            <v>0.14804002278371436</v>
          </cell>
          <cell r="H62">
            <v>9.1527774055501415E-2</v>
          </cell>
          <cell r="I62">
            <v>1.1585483358742205E-2</v>
          </cell>
          <cell r="J62">
            <v>4.3950788348435443E-3</v>
          </cell>
          <cell r="K62">
            <v>2.7146529132644124E-2</v>
          </cell>
          <cell r="L62">
            <v>6.1236290575124565E-2</v>
          </cell>
          <cell r="M62">
            <v>5.2399278552486162E-2</v>
          </cell>
          <cell r="N62">
            <v>7.3065160237023682E-2</v>
          </cell>
          <cell r="O62">
            <v>7.2490558945582304E-2</v>
          </cell>
          <cell r="P62">
            <v>2.3793476977339256E-2</v>
          </cell>
          <cell r="Q62">
            <v>8.4625848497148839E-2</v>
          </cell>
          <cell r="R62">
            <v>8.709245792084741E-2</v>
          </cell>
          <cell r="S62">
            <v>9.8907548672023171E-2</v>
          </cell>
          <cell r="T62">
            <v>6.0465524174974035E-2</v>
          </cell>
          <cell r="U62">
            <v>-0.15160074190566969</v>
          </cell>
          <cell r="V62">
            <v>0.17271591006041467</v>
          </cell>
          <cell r="W62">
            <v>0.18479473815739261</v>
          </cell>
          <cell r="X62">
            <v>-1.1046408869943366E-2</v>
          </cell>
          <cell r="Y62">
            <v>2.468298237403857E-2</v>
          </cell>
          <cell r="Z62">
            <v>3.6172125304387244E-2</v>
          </cell>
          <cell r="AA62">
            <v>6.7103429273398171E-2</v>
          </cell>
        </row>
        <row r="64">
          <cell r="A64" t="str">
            <v>Depreciation</v>
          </cell>
          <cell r="B64" t="str">
            <v>Depreciation</v>
          </cell>
          <cell r="C64">
            <v>43097</v>
          </cell>
          <cell r="D64">
            <v>43527</v>
          </cell>
          <cell r="E64">
            <v>43527</v>
          </cell>
          <cell r="F64">
            <v>43527</v>
          </cell>
          <cell r="G64">
            <v>43527</v>
          </cell>
          <cell r="H64">
            <v>43799.75</v>
          </cell>
          <cell r="I64">
            <v>46794.85</v>
          </cell>
          <cell r="J64">
            <v>47131.99</v>
          </cell>
          <cell r="K64">
            <v>111808.2</v>
          </cell>
          <cell r="L64">
            <v>110665.2</v>
          </cell>
          <cell r="M64">
            <v>110118.52999999998</v>
          </cell>
          <cell r="N64">
            <v>83763.17</v>
          </cell>
          <cell r="O64">
            <v>108851.51999999999</v>
          </cell>
          <cell r="P64">
            <v>34562.449999999997</v>
          </cell>
          <cell r="Q64">
            <v>79473.029999999984</v>
          </cell>
          <cell r="R64">
            <v>58733.140000000014</v>
          </cell>
          <cell r="S64">
            <v>64552.400000000016</v>
          </cell>
          <cell r="T64">
            <v>63393.610000000008</v>
          </cell>
          <cell r="U64">
            <v>63452.119999999988</v>
          </cell>
          <cell r="V64">
            <v>62225.19000000001</v>
          </cell>
          <cell r="W64">
            <v>63158.339999999989</v>
          </cell>
          <cell r="X64">
            <v>62207.749999999993</v>
          </cell>
          <cell r="Y64">
            <v>62198.43</v>
          </cell>
          <cell r="Z64">
            <v>71800.096698361187</v>
          </cell>
          <cell r="AA64">
            <v>794608.0766983612</v>
          </cell>
        </row>
        <row r="65">
          <cell r="B65" t="str">
            <v>EBITA</v>
          </cell>
          <cell r="C65">
            <v>330583.86000000057</v>
          </cell>
          <cell r="D65">
            <v>410680.50999999762</v>
          </cell>
          <cell r="E65">
            <v>921764.42000000086</v>
          </cell>
          <cell r="F65">
            <v>660624.84999999893</v>
          </cell>
          <cell r="G65">
            <v>742061.79999999935</v>
          </cell>
          <cell r="H65">
            <v>371586.84000000113</v>
          </cell>
          <cell r="I65">
            <v>-1492.5800000003292</v>
          </cell>
          <cell r="J65">
            <v>-24544.390000002582</v>
          </cell>
          <cell r="K65">
            <v>34658.42000000221</v>
          </cell>
          <cell r="L65">
            <v>269804.99999999598</v>
          </cell>
          <cell r="M65">
            <v>244185.92000000144</v>
          </cell>
          <cell r="N65">
            <v>381500.50999999972</v>
          </cell>
          <cell r="O65">
            <v>373201.19999999471</v>
          </cell>
          <cell r="P65">
            <v>105146.00000000112</v>
          </cell>
          <cell r="Q65">
            <v>471040.40999999834</v>
          </cell>
          <cell r="R65">
            <v>575869.21000000543</v>
          </cell>
          <cell r="S65">
            <v>584236.42000000062</v>
          </cell>
          <cell r="T65">
            <v>334545.14999999944</v>
          </cell>
          <cell r="U65">
            <v>-515014.12999999948</v>
          </cell>
          <cell r="V65">
            <v>869207.54999999877</v>
          </cell>
          <cell r="W65">
            <v>1094549.3699999994</v>
          </cell>
          <cell r="X65">
            <v>-119543.00000000146</v>
          </cell>
          <cell r="Y65">
            <v>95084.759999999893</v>
          </cell>
          <cell r="Z65">
            <v>145232.65512796227</v>
          </cell>
          <cell r="AA65">
            <v>4013555.59512797</v>
          </cell>
        </row>
        <row r="66">
          <cell r="C66">
            <v>6.9454745393742828E-2</v>
          </cell>
          <cell r="D66">
            <v>8.2465310280795928E-2</v>
          </cell>
          <cell r="E66">
            <v>0.19650155490361776</v>
          </cell>
          <cell r="F66">
            <v>0.12567734826934851</v>
          </cell>
          <cell r="G66">
            <v>0.13983759159871434</v>
          </cell>
          <cell r="H66">
            <v>8.1876779733110222E-2</v>
          </cell>
          <cell r="I66">
            <v>-3.8170848285517216E-4</v>
          </cell>
          <cell r="J66">
            <v>-4.7758296146190498E-3</v>
          </cell>
          <cell r="K66">
            <v>6.4236875830237742E-3</v>
          </cell>
          <cell r="L66">
            <v>4.3424839523887572E-2</v>
          </cell>
          <cell r="M66">
            <v>3.6113478226635673E-2</v>
          </cell>
          <cell r="N66">
            <v>5.991096466772617E-2</v>
          </cell>
          <cell r="O66">
            <v>5.6121586840464185E-2</v>
          </cell>
          <cell r="P66">
            <v>1.7907212700873282E-2</v>
          </cell>
          <cell r="Q66">
            <v>7.2409121151873881E-2</v>
          </cell>
          <cell r="R66">
            <v>7.9031955900945985E-2</v>
          </cell>
          <cell r="S66">
            <v>8.9066565831264738E-2</v>
          </cell>
          <cell r="T66">
            <v>5.0833067517588156E-2</v>
          </cell>
          <cell r="U66">
            <v>-0.17290321699095773</v>
          </cell>
          <cell r="V66">
            <v>0.16117747055963844</v>
          </cell>
          <cell r="W66">
            <v>0.17471332572319917</v>
          </cell>
          <cell r="X66">
            <v>-2.3031570552838304E-2</v>
          </cell>
          <cell r="Y66">
            <v>1.4921972622247088E-2</v>
          </cell>
          <cell r="Z66">
            <v>2.4205442521327045E-2</v>
          </cell>
          <cell r="AA66">
            <v>5.601376375572123E-2</v>
          </cell>
        </row>
        <row r="68">
          <cell r="A68" t="str">
            <v>Amortisation</v>
          </cell>
          <cell r="B68" t="str">
            <v>Amortisation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2542784.5700000003</v>
          </cell>
          <cell r="O68">
            <v>0</v>
          </cell>
          <cell r="P68">
            <v>0</v>
          </cell>
          <cell r="Q68">
            <v>0</v>
          </cell>
          <cell r="R68">
            <v>847594.79999999993</v>
          </cell>
          <cell r="S68">
            <v>211898.69999999998</v>
          </cell>
          <cell r="T68">
            <v>211898.69999999998</v>
          </cell>
          <cell r="U68">
            <v>211898.69999999998</v>
          </cell>
          <cell r="V68">
            <v>211898.69999999998</v>
          </cell>
          <cell r="W68">
            <v>211898.69999999998</v>
          </cell>
          <cell r="X68">
            <v>211898.69999999998</v>
          </cell>
          <cell r="Y68">
            <v>211898.69999999998</v>
          </cell>
          <cell r="Z68">
            <v>211898.67</v>
          </cell>
          <cell r="AA68">
            <v>2542784.37</v>
          </cell>
        </row>
        <row r="69">
          <cell r="B69" t="str">
            <v>EBIT</v>
          </cell>
          <cell r="C69">
            <v>330583.86000000057</v>
          </cell>
          <cell r="D69">
            <v>410680.50999999762</v>
          </cell>
          <cell r="E69">
            <v>921764.42000000086</v>
          </cell>
          <cell r="F69">
            <v>660624.84999999893</v>
          </cell>
          <cell r="G69">
            <v>742061.79999999935</v>
          </cell>
          <cell r="H69">
            <v>371586.84000000113</v>
          </cell>
          <cell r="I69">
            <v>-1492.5800000003292</v>
          </cell>
          <cell r="J69">
            <v>-24544.390000002582</v>
          </cell>
          <cell r="K69">
            <v>34658.42000000221</v>
          </cell>
          <cell r="L69">
            <v>269804.99999999598</v>
          </cell>
          <cell r="M69">
            <v>244185.92000000144</v>
          </cell>
          <cell r="N69">
            <v>-2161284.0600000005</v>
          </cell>
          <cell r="O69">
            <v>373201.19999999471</v>
          </cell>
          <cell r="P69">
            <v>105146.00000000112</v>
          </cell>
          <cell r="Q69">
            <v>471040.40999999834</v>
          </cell>
          <cell r="R69">
            <v>-271725.5899999945</v>
          </cell>
          <cell r="S69">
            <v>372337.72000000067</v>
          </cell>
          <cell r="T69">
            <v>122646.44999999946</v>
          </cell>
          <cell r="U69">
            <v>-726912.82999999949</v>
          </cell>
          <cell r="V69">
            <v>657308.84999999881</v>
          </cell>
          <cell r="W69">
            <v>882650.66999999946</v>
          </cell>
          <cell r="X69">
            <v>-331441.70000000147</v>
          </cell>
          <cell r="Y69">
            <v>-116813.94000000009</v>
          </cell>
          <cell r="Z69">
            <v>-66666.014872037747</v>
          </cell>
          <cell r="AA69">
            <v>1470771.2251279699</v>
          </cell>
        </row>
        <row r="70">
          <cell r="C70">
            <v>0.12437612133971364</v>
          </cell>
          <cell r="D70">
            <v>0.14654968504007373</v>
          </cell>
          <cell r="E70">
            <v>0.29225893727244778</v>
          </cell>
          <cell r="F70">
            <v>0.2112420261093314</v>
          </cell>
          <cell r="G70">
            <v>0.21715462221414683</v>
          </cell>
          <cell r="H70">
            <v>0.13524639313284498</v>
          </cell>
          <cell r="I70">
            <v>-6.6103376215184738E-4</v>
          </cell>
          <cell r="J70">
            <v>-8.2531383182895286E-3</v>
          </cell>
          <cell r="K70">
            <v>1.0822919948633498E-2</v>
          </cell>
          <cell r="L70">
            <v>7.3810440339262581E-2</v>
          </cell>
          <cell r="M70">
            <v>7.0282979563426967E-2</v>
          </cell>
          <cell r="N70">
            <v>-0.59915467586579696</v>
          </cell>
          <cell r="O70">
            <v>9.5079767286239764E-2</v>
          </cell>
          <cell r="P70">
            <v>3.1697667164625187E-2</v>
          </cell>
          <cell r="Q70">
            <v>0.11920733739149093</v>
          </cell>
          <cell r="R70">
            <v>-6.364452176901518E-2</v>
          </cell>
          <cell r="S70">
            <v>9.1454584244617124E-2</v>
          </cell>
          <cell r="T70">
            <v>3.350281367176923E-2</v>
          </cell>
          <cell r="U70">
            <v>-0.36538872026576064</v>
          </cell>
          <cell r="V70">
            <v>0.17665309901519574</v>
          </cell>
          <cell r="W70">
            <v>0.20282292484972031</v>
          </cell>
          <cell r="X70">
            <v>-0.11247586603495409</v>
          </cell>
          <cell r="Y70">
            <v>-3.4623270809202154E-2</v>
          </cell>
          <cell r="Z70">
            <v>-1.1111002478672957E-2</v>
          </cell>
          <cell r="AA70">
            <v>3.4219007028766971E-2</v>
          </cell>
        </row>
        <row r="72">
          <cell r="A72" t="str">
            <v>Interest</v>
          </cell>
          <cell r="B72" t="str">
            <v>Interest expense</v>
          </cell>
          <cell r="C72">
            <v>294060.01999999996</v>
          </cell>
          <cell r="D72">
            <v>288625.03000000003</v>
          </cell>
          <cell r="E72">
            <v>288625.43</v>
          </cell>
          <cell r="F72">
            <v>295702.99</v>
          </cell>
          <cell r="G72">
            <v>235125.02999999997</v>
          </cell>
          <cell r="H72">
            <v>402380.93</v>
          </cell>
          <cell r="I72">
            <v>374007.81</v>
          </cell>
          <cell r="J72">
            <v>369361.90000000008</v>
          </cell>
          <cell r="K72">
            <v>362272.58</v>
          </cell>
          <cell r="L72">
            <v>499638.74</v>
          </cell>
          <cell r="M72">
            <v>462493.08</v>
          </cell>
          <cell r="N72">
            <v>432006.65</v>
          </cell>
          <cell r="O72">
            <v>461087.71</v>
          </cell>
          <cell r="P72">
            <v>445567.82999999996</v>
          </cell>
          <cell r="Q72">
            <v>403810.25</v>
          </cell>
          <cell r="R72">
            <v>587215.41</v>
          </cell>
          <cell r="S72">
            <v>601325.02999999991</v>
          </cell>
          <cell r="T72">
            <v>430271.64</v>
          </cell>
          <cell r="U72">
            <v>403970.63999999996</v>
          </cell>
          <cell r="V72">
            <v>359835.08</v>
          </cell>
          <cell r="W72">
            <v>560863.80999999994</v>
          </cell>
          <cell r="X72">
            <v>425860.13</v>
          </cell>
          <cell r="Y72">
            <v>397798.33</v>
          </cell>
          <cell r="Z72">
            <v>436135.87190255593</v>
          </cell>
          <cell r="AA72">
            <v>5513741.7319025565</v>
          </cell>
        </row>
        <row r="74">
          <cell r="B74" t="str">
            <v>Profit Before Tax</v>
          </cell>
          <cell r="C74">
            <v>36523.840000000608</v>
          </cell>
          <cell r="D74">
            <v>122055.47999999759</v>
          </cell>
          <cell r="E74">
            <v>633138.99000000092</v>
          </cell>
          <cell r="F74">
            <v>364921.85999999894</v>
          </cell>
          <cell r="G74">
            <v>506936.76999999938</v>
          </cell>
          <cell r="H74">
            <v>-30794.089999998861</v>
          </cell>
          <cell r="I74">
            <v>-375500.39000000031</v>
          </cell>
          <cell r="J74">
            <v>-393906.29000000266</v>
          </cell>
          <cell r="K74">
            <v>-327614.15999999782</v>
          </cell>
          <cell r="L74">
            <v>-229833.74000000401</v>
          </cell>
          <cell r="M74">
            <v>-218307.15999999858</v>
          </cell>
          <cell r="N74">
            <v>-2593290.7100000004</v>
          </cell>
          <cell r="O74">
            <v>-87886.510000005306</v>
          </cell>
          <cell r="P74">
            <v>-340421.82999999885</v>
          </cell>
          <cell r="Q74">
            <v>67230.159999998345</v>
          </cell>
          <cell r="R74">
            <v>-858940.99999999453</v>
          </cell>
          <cell r="S74">
            <v>-228987.30999999924</v>
          </cell>
          <cell r="T74">
            <v>-307625.19000000053</v>
          </cell>
          <cell r="U74">
            <v>-1130883.4699999995</v>
          </cell>
          <cell r="V74">
            <v>297473.7699999988</v>
          </cell>
          <cell r="W74">
            <v>321786.85999999952</v>
          </cell>
          <cell r="X74">
            <v>-757301.83000000147</v>
          </cell>
          <cell r="Y74">
            <v>-514612.27000000014</v>
          </cell>
          <cell r="Z74">
            <v>-502801.88677459367</v>
          </cell>
          <cell r="AA74">
            <v>-4042970.5067745866</v>
          </cell>
        </row>
        <row r="75">
          <cell r="C75">
            <v>7.6735567429149073E-3</v>
          </cell>
          <cell r="D75">
            <v>2.4508937688986852E-2</v>
          </cell>
          <cell r="E75">
            <v>0.13497244339839692</v>
          </cell>
          <cell r="F75">
            <v>6.9422777072824876E-2</v>
          </cell>
          <cell r="G75">
            <v>9.5529532728448441E-2</v>
          </cell>
          <cell r="H75">
            <v>-6.7852804582946786E-3</v>
          </cell>
          <cell r="I75">
            <v>-9.6029481956340007E-2</v>
          </cell>
          <cell r="J75">
            <v>-7.6646000375912141E-2</v>
          </cell>
          <cell r="K75">
            <v>-6.0720916060646037E-2</v>
          </cell>
          <cell r="L75">
            <v>-3.6991506001279525E-2</v>
          </cell>
          <cell r="M75">
            <v>-3.2286181240009953E-2</v>
          </cell>
          <cell r="N75">
            <v>-0.40725121992616115</v>
          </cell>
          <cell r="O75">
            <v>-1.3216276911946403E-2</v>
          </cell>
          <cell r="P75">
            <v>-5.7976586059673596E-2</v>
          </cell>
          <cell r="Q75">
            <v>1.0334732853386746E-2</v>
          </cell>
          <cell r="R75">
            <v>-0.11788056394526349</v>
          </cell>
          <cell r="S75">
            <v>-3.4909007077373128E-2</v>
          </cell>
          <cell r="T75">
            <v>-4.6742665536717354E-2</v>
          </cell>
          <cell r="U75">
            <v>-0.37966606858902557</v>
          </cell>
          <cell r="V75">
            <v>5.5160668825805219E-2</v>
          </cell>
          <cell r="W75">
            <v>5.1364017033444037E-2</v>
          </cell>
          <cell r="X75">
            <v>-0.14590440701202398</v>
          </cell>
          <cell r="Y75">
            <v>-8.0759842103113447E-2</v>
          </cell>
          <cell r="Z75">
            <v>-8.3800314462432274E-2</v>
          </cell>
          <cell r="AA75">
            <v>-5.6424282527124087E-2</v>
          </cell>
        </row>
        <row r="77">
          <cell r="A77" t="str">
            <v>Income Tax</v>
          </cell>
          <cell r="B77" t="str">
            <v>Income tax</v>
          </cell>
          <cell r="C77">
            <v>11000</v>
          </cell>
          <cell r="D77">
            <v>35000</v>
          </cell>
          <cell r="E77">
            <v>190000</v>
          </cell>
          <cell r="F77">
            <v>95000</v>
          </cell>
          <cell r="G77">
            <v>100000</v>
          </cell>
          <cell r="H77">
            <v>-20000</v>
          </cell>
          <cell r="I77">
            <v>-180000</v>
          </cell>
          <cell r="J77">
            <v>-115000</v>
          </cell>
          <cell r="K77">
            <v>-70000</v>
          </cell>
          <cell r="L77">
            <v>-57000</v>
          </cell>
          <cell r="M77">
            <v>-70000</v>
          </cell>
          <cell r="N77">
            <v>18000</v>
          </cell>
          <cell r="O77">
            <v>-20000</v>
          </cell>
          <cell r="P77">
            <v>-102500</v>
          </cell>
          <cell r="Q77">
            <v>15103</v>
          </cell>
          <cell r="R77">
            <v>-261000</v>
          </cell>
          <cell r="S77">
            <v>-67002</v>
          </cell>
          <cell r="T77">
            <v>-80516</v>
          </cell>
          <cell r="U77">
            <v>-339265</v>
          </cell>
          <cell r="V77">
            <v>563186.56000000006</v>
          </cell>
          <cell r="W77">
            <v>155806</v>
          </cell>
          <cell r="X77">
            <v>-167925</v>
          </cell>
          <cell r="Y77">
            <v>-155283</v>
          </cell>
          <cell r="Z77">
            <v>-91574.966032378099</v>
          </cell>
          <cell r="AA77">
            <v>-550970.40603237809</v>
          </cell>
        </row>
        <row r="79">
          <cell r="B79" t="str">
            <v>PAT</v>
          </cell>
          <cell r="C79">
            <v>25523.840000000608</v>
          </cell>
          <cell r="D79">
            <v>87055.479999997595</v>
          </cell>
          <cell r="E79">
            <v>443138.99000000092</v>
          </cell>
          <cell r="F79">
            <v>269921.85999999894</v>
          </cell>
          <cell r="G79">
            <v>406936.76999999938</v>
          </cell>
          <cell r="H79">
            <v>-10794.089999998861</v>
          </cell>
          <cell r="I79">
            <v>-195500.39000000031</v>
          </cell>
          <cell r="J79">
            <v>-278906.29000000266</v>
          </cell>
          <cell r="K79">
            <v>-257614.15999999782</v>
          </cell>
          <cell r="L79">
            <v>-172833.74000000401</v>
          </cell>
          <cell r="M79">
            <v>-148307.15999999858</v>
          </cell>
          <cell r="N79">
            <v>-2611290.7100000004</v>
          </cell>
          <cell r="O79">
            <v>-67886.510000005306</v>
          </cell>
          <cell r="P79">
            <v>-237921.82999999885</v>
          </cell>
          <cell r="Q79">
            <v>52127.159999998345</v>
          </cell>
          <cell r="R79">
            <v>-597940.99999999453</v>
          </cell>
          <cell r="S79">
            <v>-161985.30999999924</v>
          </cell>
          <cell r="T79">
            <v>-227109.19000000053</v>
          </cell>
          <cell r="U79">
            <v>-791618.46999999951</v>
          </cell>
          <cell r="V79">
            <v>-265712.79000000126</v>
          </cell>
          <cell r="W79">
            <v>165980.85999999952</v>
          </cell>
          <cell r="X79">
            <v>-589376.83000000147</v>
          </cell>
          <cell r="Y79">
            <v>-359329.27000000014</v>
          </cell>
          <cell r="Z79">
            <v>-411226.92074221559</v>
          </cell>
          <cell r="AA79">
            <v>-3492000.1007422088</v>
          </cell>
        </row>
        <row r="80">
          <cell r="C80">
            <v>5.3624874749501322E-3</v>
          </cell>
          <cell r="D80">
            <v>1.7480881110826192E-2</v>
          </cell>
          <cell r="E80">
            <v>9.4468281356985789E-2</v>
          </cell>
          <cell r="F80">
            <v>5.1349966027966175E-2</v>
          </cell>
          <cell r="G80">
            <v>7.6685065650542741E-2</v>
          </cell>
          <cell r="H80">
            <v>-2.3784085823633362E-3</v>
          </cell>
          <cell r="I80">
            <v>-4.9996755459994192E-2</v>
          </cell>
          <cell r="J80">
            <v>-5.4269383736381363E-2</v>
          </cell>
          <cell r="K80">
            <v>-4.7746922127522844E-2</v>
          </cell>
          <cell r="L80">
            <v>-2.7817414146563611E-2</v>
          </cell>
          <cell r="M80">
            <v>-2.1933645451441629E-2</v>
          </cell>
          <cell r="N80">
            <v>-0.4100779458039826</v>
          </cell>
          <cell r="O80">
            <v>-1.0208698863405027E-2</v>
          </cell>
          <cell r="P80">
            <v>-4.0520008521398324E-2</v>
          </cell>
          <cell r="Q80">
            <v>8.0130743851530867E-3</v>
          </cell>
          <cell r="R80">
            <v>-8.2061075540688588E-2</v>
          </cell>
          <cell r="S80">
            <v>-2.4694583875501538E-2</v>
          </cell>
          <cell r="T80">
            <v>-3.4508516381525196E-2</v>
          </cell>
          <cell r="U80">
            <v>-0.26576626177705071</v>
          </cell>
          <cell r="V80">
            <v>-4.9271218810219328E-2</v>
          </cell>
          <cell r="W80">
            <v>2.6494070392637157E-2</v>
          </cell>
          <cell r="X80">
            <v>-0.11355139190377568</v>
          </cell>
          <cell r="Y80">
            <v>-5.639075630323976E-2</v>
          </cell>
          <cell r="Z80">
            <v>-6.8537820123702603E-2</v>
          </cell>
          <cell r="AA80">
            <v>-4.8734859662929925E-2</v>
          </cell>
        </row>
      </sheetData>
      <sheetData sheetId="49" refreshError="1">
        <row r="9">
          <cell r="A9" t="str">
            <v>Sales - External</v>
          </cell>
          <cell r="B9" t="str">
            <v>External Sales</v>
          </cell>
          <cell r="C9">
            <v>341382.46363636362</v>
          </cell>
          <cell r="D9">
            <v>293429.74</v>
          </cell>
          <cell r="E9">
            <v>296855.42727272736</v>
          </cell>
          <cell r="F9">
            <v>297933.35818181816</v>
          </cell>
          <cell r="G9">
            <v>329163.58000000019</v>
          </cell>
          <cell r="H9">
            <v>251366.75545454549</v>
          </cell>
          <cell r="I9">
            <v>247429.09636363632</v>
          </cell>
          <cell r="J9">
            <v>308916.71545454545</v>
          </cell>
          <cell r="K9">
            <v>245074.04727272724</v>
          </cell>
          <cell r="L9">
            <v>235107.68363636365</v>
          </cell>
          <cell r="M9">
            <v>300435.30363636365</v>
          </cell>
          <cell r="N9">
            <v>200783.68000000005</v>
          </cell>
          <cell r="O9">
            <v>294233.12999999989</v>
          </cell>
          <cell r="P9">
            <v>388011.79636363662</v>
          </cell>
          <cell r="Q9">
            <v>273525.31181818194</v>
          </cell>
          <cell r="R9">
            <v>475773.31727272732</v>
          </cell>
          <cell r="S9">
            <v>233339.93999999983</v>
          </cell>
          <cell r="T9">
            <v>265724.14999999997</v>
          </cell>
          <cell r="U9">
            <v>245554.24000000022</v>
          </cell>
          <cell r="V9">
            <v>226708.61999999994</v>
          </cell>
          <cell r="W9">
            <v>243228.55000000016</v>
          </cell>
          <cell r="X9">
            <v>174693.90999999992</v>
          </cell>
          <cell r="Y9">
            <v>287654.02000000008</v>
          </cell>
          <cell r="Z9">
            <v>230000</v>
          </cell>
          <cell r="AA9">
            <v>3338446.9854545458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533678.63636363635</v>
          </cell>
          <cell r="D11">
            <v>653368.29999999993</v>
          </cell>
          <cell r="E11">
            <v>419778.77272727271</v>
          </cell>
          <cell r="F11">
            <v>522440.58181818179</v>
          </cell>
          <cell r="G11">
            <v>610394.79999999993</v>
          </cell>
          <cell r="H11">
            <v>263947.05454545451</v>
          </cell>
          <cell r="I11">
            <v>386966.0636363636</v>
          </cell>
          <cell r="J11">
            <v>599420.05454545456</v>
          </cell>
          <cell r="K11">
            <v>439497.87272727268</v>
          </cell>
          <cell r="L11">
            <v>460836.03636363632</v>
          </cell>
          <cell r="M11">
            <v>419949.43636363634</v>
          </cell>
          <cell r="N11">
            <v>492818</v>
          </cell>
          <cell r="O11">
            <v>465307</v>
          </cell>
          <cell r="P11">
            <v>295440.16363636358</v>
          </cell>
          <cell r="Q11">
            <v>363881.81818181818</v>
          </cell>
          <cell r="R11">
            <v>332892.97272727272</v>
          </cell>
          <cell r="S11">
            <v>569173.05000000005</v>
          </cell>
          <cell r="T11">
            <v>501505.02999999997</v>
          </cell>
          <cell r="U11">
            <v>397593</v>
          </cell>
          <cell r="V11">
            <v>450539.3</v>
          </cell>
          <cell r="W11">
            <v>522737.63</v>
          </cell>
          <cell r="X11">
            <v>490409</v>
          </cell>
          <cell r="Y11">
            <v>460060.44</v>
          </cell>
          <cell r="Z11">
            <v>500000</v>
          </cell>
          <cell r="AA11">
            <v>5349539.4045454543</v>
          </cell>
        </row>
        <row r="12">
          <cell r="A12" t="str">
            <v>Interco Sales - Accent</v>
          </cell>
          <cell r="B12" t="str">
            <v>Accent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4141.1000000000004</v>
          </cell>
          <cell r="Z12">
            <v>0</v>
          </cell>
          <cell r="AA12">
            <v>4141.1000000000004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653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653</v>
          </cell>
        </row>
        <row r="16">
          <cell r="B16" t="str">
            <v>Total Intercompany</v>
          </cell>
          <cell r="C16">
            <v>533678.63636363635</v>
          </cell>
          <cell r="D16">
            <v>653368.29999999993</v>
          </cell>
          <cell r="E16">
            <v>419778.77272727271</v>
          </cell>
          <cell r="F16">
            <v>522440.58181818179</v>
          </cell>
          <cell r="G16">
            <v>610394.79999999993</v>
          </cell>
          <cell r="H16">
            <v>263947.05454545451</v>
          </cell>
          <cell r="I16">
            <v>386966.0636363636</v>
          </cell>
          <cell r="J16">
            <v>599420.05454545456</v>
          </cell>
          <cell r="K16">
            <v>439497.87272727268</v>
          </cell>
          <cell r="L16">
            <v>460836.03636363632</v>
          </cell>
          <cell r="M16">
            <v>419949.43636363634</v>
          </cell>
          <cell r="N16">
            <v>492818</v>
          </cell>
          <cell r="O16">
            <v>465307</v>
          </cell>
          <cell r="P16">
            <v>295440.16363636358</v>
          </cell>
          <cell r="Q16">
            <v>363881.81818181818</v>
          </cell>
          <cell r="R16">
            <v>332892.97272727272</v>
          </cell>
          <cell r="S16">
            <v>569173.05000000005</v>
          </cell>
          <cell r="T16">
            <v>501505.02999999997</v>
          </cell>
          <cell r="U16">
            <v>398246</v>
          </cell>
          <cell r="V16">
            <v>450539.3</v>
          </cell>
          <cell r="W16">
            <v>522737.63</v>
          </cell>
          <cell r="X16">
            <v>490409</v>
          </cell>
          <cell r="Y16">
            <v>464201.54</v>
          </cell>
          <cell r="Z16">
            <v>500000</v>
          </cell>
          <cell r="AA16">
            <v>5354333.5045454539</v>
          </cell>
        </row>
        <row r="17">
          <cell r="A17" t="str">
            <v>Sales</v>
          </cell>
          <cell r="B17" t="str">
            <v>Total Sales</v>
          </cell>
          <cell r="C17">
            <v>875061.1</v>
          </cell>
          <cell r="D17">
            <v>946798.03999999992</v>
          </cell>
          <cell r="E17">
            <v>716634.20000000007</v>
          </cell>
          <cell r="F17">
            <v>820373.94</v>
          </cell>
          <cell r="G17">
            <v>939558.38000000012</v>
          </cell>
          <cell r="H17">
            <v>515313.81</v>
          </cell>
          <cell r="I17">
            <v>634395.15999999992</v>
          </cell>
          <cell r="J17">
            <v>908336.77</v>
          </cell>
          <cell r="K17">
            <v>684571.91999999993</v>
          </cell>
          <cell r="L17">
            <v>695943.72</v>
          </cell>
          <cell r="M17">
            <v>720384.74</v>
          </cell>
          <cell r="N17">
            <v>693601.68</v>
          </cell>
          <cell r="O17">
            <v>759540.12999999989</v>
          </cell>
          <cell r="P17">
            <v>683451.9600000002</v>
          </cell>
          <cell r="Q17">
            <v>637407.13000000012</v>
          </cell>
          <cell r="R17">
            <v>808666.29</v>
          </cell>
          <cell r="S17">
            <v>802512.98999999987</v>
          </cell>
          <cell r="T17">
            <v>767229.17999999993</v>
          </cell>
          <cell r="U17">
            <v>643800.24000000022</v>
          </cell>
          <cell r="V17">
            <v>677247.91999999993</v>
          </cell>
          <cell r="W17">
            <v>765966.18000000017</v>
          </cell>
          <cell r="X17">
            <v>665102.90999999992</v>
          </cell>
          <cell r="Y17">
            <v>751855.56</v>
          </cell>
          <cell r="Z17">
            <v>730000</v>
          </cell>
          <cell r="AA17">
            <v>8692780.4900000002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505151.54999999993</v>
          </cell>
          <cell r="D19">
            <v>579089.04999999993</v>
          </cell>
          <cell r="E19">
            <v>435630.94999999995</v>
          </cell>
          <cell r="F19">
            <v>406326.42999999993</v>
          </cell>
          <cell r="G19">
            <v>574414.30999999994</v>
          </cell>
          <cell r="H19">
            <v>294640.31</v>
          </cell>
          <cell r="I19">
            <v>390558.44</v>
          </cell>
          <cell r="J19">
            <v>475529.33999999997</v>
          </cell>
          <cell r="K19">
            <v>380893.99</v>
          </cell>
          <cell r="L19">
            <v>394292.94</v>
          </cell>
          <cell r="M19">
            <v>471333.04999999993</v>
          </cell>
          <cell r="N19">
            <v>421155.34</v>
          </cell>
          <cell r="O19">
            <v>411966.22</v>
          </cell>
          <cell r="P19">
            <v>405608.62000000005</v>
          </cell>
          <cell r="Q19">
            <v>351663.54000000004</v>
          </cell>
          <cell r="R19">
            <v>497040.8</v>
          </cell>
          <cell r="S19">
            <v>458295.8</v>
          </cell>
          <cell r="T19">
            <v>510122.64999999997</v>
          </cell>
          <cell r="U19">
            <v>375760.25999999995</v>
          </cell>
          <cell r="V19">
            <v>382697.23000000004</v>
          </cell>
          <cell r="W19">
            <v>390917.31</v>
          </cell>
          <cell r="X19">
            <v>382095.47999999992</v>
          </cell>
          <cell r="Y19">
            <v>433148.18</v>
          </cell>
          <cell r="Z19">
            <v>421007.18991133303</v>
          </cell>
          <cell r="AA19">
            <v>5020323.2799113328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369909.55000000005</v>
          </cell>
          <cell r="D21">
            <v>367708.99</v>
          </cell>
          <cell r="E21">
            <v>281003.25000000012</v>
          </cell>
          <cell r="F21">
            <v>414047.51</v>
          </cell>
          <cell r="G21">
            <v>365144.07000000018</v>
          </cell>
          <cell r="H21">
            <v>220673.5</v>
          </cell>
          <cell r="I21">
            <v>243836.71999999991</v>
          </cell>
          <cell r="J21">
            <v>432807.43000000005</v>
          </cell>
          <cell r="K21">
            <v>303677.92999999993</v>
          </cell>
          <cell r="L21">
            <v>301650.77999999997</v>
          </cell>
          <cell r="M21">
            <v>249051.69000000006</v>
          </cell>
          <cell r="N21">
            <v>272446.34000000003</v>
          </cell>
          <cell r="O21">
            <v>347573.90999999992</v>
          </cell>
          <cell r="P21">
            <v>277843.34000000014</v>
          </cell>
          <cell r="Q21">
            <v>285743.59000000008</v>
          </cell>
          <cell r="R21">
            <v>311625.49000000005</v>
          </cell>
          <cell r="S21">
            <v>344217.18999999989</v>
          </cell>
          <cell r="T21">
            <v>257106.52999999997</v>
          </cell>
          <cell r="U21">
            <v>268039.98000000027</v>
          </cell>
          <cell r="V21">
            <v>294550.68999999989</v>
          </cell>
          <cell r="W21">
            <v>375048.87000000017</v>
          </cell>
          <cell r="X21">
            <v>283007.43</v>
          </cell>
          <cell r="Y21">
            <v>318707.38000000006</v>
          </cell>
          <cell r="Z21">
            <v>308992.81008866697</v>
          </cell>
          <cell r="AA21">
            <v>3672457.2100886675</v>
          </cell>
        </row>
        <row r="22">
          <cell r="C22">
            <v>0.4227242531978625</v>
          </cell>
          <cell r="D22">
            <v>0.38837109337488701</v>
          </cell>
          <cell r="E22">
            <v>0.39211532187551207</v>
          </cell>
          <cell r="F22">
            <v>0.50470582963666544</v>
          </cell>
          <cell r="G22">
            <v>0.38863372172786126</v>
          </cell>
          <cell r="H22">
            <v>0.42823129463578707</v>
          </cell>
          <cell r="I22">
            <v>0.38436093995420761</v>
          </cell>
          <cell r="J22">
            <v>0.4764834412681544</v>
          </cell>
          <cell r="K22">
            <v>0.44360266778105645</v>
          </cell>
          <cell r="L22">
            <v>0.43344134206714297</v>
          </cell>
          <cell r="M22">
            <v>0.34572038547068623</v>
          </cell>
          <cell r="N22">
            <v>0.39279942343853608</v>
          </cell>
          <cell r="O22">
            <v>0.45761098890192936</v>
          </cell>
          <cell r="P22">
            <v>0.40652943624596533</v>
          </cell>
          <cell r="Q22">
            <v>0.44829054547915087</v>
          </cell>
          <cell r="R22">
            <v>0.38535733942860417</v>
          </cell>
          <cell r="S22">
            <v>0.42892413492272558</v>
          </cell>
          <cell r="T22">
            <v>0.33511046855647486</v>
          </cell>
          <cell r="U22">
            <v>0.41634029213782242</v>
          </cell>
          <cell r="V22">
            <v>0.43492298950139252</v>
          </cell>
          <cell r="W22">
            <v>0.48964155310355884</v>
          </cell>
          <cell r="X22">
            <v>0.42550923435292148</v>
          </cell>
          <cell r="Y22">
            <v>0.42389442461528121</v>
          </cell>
          <cell r="Z22">
            <v>0.42327782203926984</v>
          </cell>
          <cell r="AA22">
            <v>0.42247209788782636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22307.48</v>
          </cell>
          <cell r="D24">
            <v>26241.43</v>
          </cell>
          <cell r="E24">
            <v>24411.13</v>
          </cell>
          <cell r="F24">
            <v>25663.16</v>
          </cell>
          <cell r="G24">
            <v>24325.819999999996</v>
          </cell>
          <cell r="H24">
            <v>21869.68</v>
          </cell>
          <cell r="I24">
            <v>24239.160000000003</v>
          </cell>
          <cell r="J24">
            <v>26292.080000000002</v>
          </cell>
          <cell r="K24">
            <v>27698.959999999999</v>
          </cell>
          <cell r="L24">
            <v>25789.78</v>
          </cell>
          <cell r="M24">
            <v>30645.34</v>
          </cell>
          <cell r="N24">
            <v>46180.69999999999</v>
          </cell>
          <cell r="O24">
            <v>29991.899999999998</v>
          </cell>
          <cell r="P24">
            <v>30221.820000000003</v>
          </cell>
          <cell r="Q24">
            <v>37930.19</v>
          </cell>
          <cell r="R24">
            <v>25747.97</v>
          </cell>
          <cell r="S24">
            <v>36650.189999999995</v>
          </cell>
          <cell r="T24">
            <v>32244.730000000003</v>
          </cell>
          <cell r="U24">
            <v>23623.460000000003</v>
          </cell>
          <cell r="V24">
            <v>30699</v>
          </cell>
          <cell r="W24">
            <v>35662.199999999997</v>
          </cell>
          <cell r="X24">
            <v>21888.12</v>
          </cell>
          <cell r="Y24">
            <v>24203.659999999996</v>
          </cell>
          <cell r="Z24">
            <v>25368.886019643742</v>
          </cell>
          <cell r="AA24">
            <v>354232.12601964374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4637.97</v>
          </cell>
          <cell r="W25">
            <v>0</v>
          </cell>
          <cell r="X25">
            <v>0</v>
          </cell>
          <cell r="Y25">
            <v>0</v>
          </cell>
          <cell r="Z25">
            <v>1500</v>
          </cell>
          <cell r="AA25">
            <v>6137.97</v>
          </cell>
        </row>
        <row r="26">
          <cell r="A26" t="str">
            <v>Freight Inwards</v>
          </cell>
          <cell r="B26" t="str">
            <v>Freight Inwards</v>
          </cell>
          <cell r="C26">
            <v>1609.53</v>
          </cell>
          <cell r="D26">
            <v>287.37</v>
          </cell>
          <cell r="E26">
            <v>740.2</v>
          </cell>
          <cell r="F26">
            <v>2069.29</v>
          </cell>
          <cell r="G26">
            <v>850.53</v>
          </cell>
          <cell r="H26">
            <v>9088.0400000000009</v>
          </cell>
          <cell r="I26">
            <v>383.22</v>
          </cell>
          <cell r="J26">
            <v>1259.03</v>
          </cell>
          <cell r="K26">
            <v>1506.36</v>
          </cell>
          <cell r="L26">
            <v>556.55999999999995</v>
          </cell>
          <cell r="M26">
            <v>311.77</v>
          </cell>
          <cell r="N26">
            <v>482</v>
          </cell>
          <cell r="O26">
            <v>261.64999999999998</v>
          </cell>
          <cell r="P26">
            <v>585.1</v>
          </cell>
          <cell r="Q26">
            <v>333.29</v>
          </cell>
          <cell r="R26">
            <v>2675.31</v>
          </cell>
          <cell r="S26">
            <v>457.26</v>
          </cell>
          <cell r="T26">
            <v>918.16</v>
          </cell>
          <cell r="U26">
            <v>143.68</v>
          </cell>
          <cell r="V26">
            <v>1080.24</v>
          </cell>
          <cell r="W26">
            <v>1263.93</v>
          </cell>
          <cell r="X26">
            <v>366.21</v>
          </cell>
          <cell r="Y26">
            <v>-764.53</v>
          </cell>
          <cell r="Z26">
            <v>1820.4840545285172</v>
          </cell>
          <cell r="AA26">
            <v>9140.784054528518</v>
          </cell>
        </row>
        <row r="27">
          <cell r="A27" t="str">
            <v>Factory Rent</v>
          </cell>
          <cell r="B27" t="str">
            <v>Factory Rent</v>
          </cell>
          <cell r="C27">
            <v>12155</v>
          </cell>
          <cell r="D27">
            <v>12155</v>
          </cell>
          <cell r="E27">
            <v>12158.64</v>
          </cell>
          <cell r="F27">
            <v>12154.54</v>
          </cell>
          <cell r="G27">
            <v>12155</v>
          </cell>
          <cell r="H27">
            <v>12155</v>
          </cell>
          <cell r="I27">
            <v>12155</v>
          </cell>
          <cell r="J27">
            <v>12155</v>
          </cell>
          <cell r="K27">
            <v>12155</v>
          </cell>
          <cell r="L27">
            <v>12155</v>
          </cell>
          <cell r="M27">
            <v>12155</v>
          </cell>
          <cell r="N27">
            <v>12155</v>
          </cell>
          <cell r="O27">
            <v>13577.49</v>
          </cell>
          <cell r="P27">
            <v>12628.51</v>
          </cell>
          <cell r="Q27">
            <v>24783.51</v>
          </cell>
          <cell r="R27">
            <v>12628.51</v>
          </cell>
          <cell r="S27">
            <v>6946.51</v>
          </cell>
          <cell r="T27">
            <v>12628.51</v>
          </cell>
          <cell r="U27">
            <v>18310.509999999998</v>
          </cell>
          <cell r="V27">
            <v>12628.51</v>
          </cell>
          <cell r="W27">
            <v>12628.51</v>
          </cell>
          <cell r="X27">
            <v>13171.54</v>
          </cell>
          <cell r="Y27">
            <v>13171.54</v>
          </cell>
          <cell r="Z27">
            <v>12628.761548133334</v>
          </cell>
          <cell r="AA27">
            <v>165732.41154813333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2218.5</v>
          </cell>
          <cell r="D28">
            <v>556.6</v>
          </cell>
          <cell r="E28">
            <v>182</v>
          </cell>
          <cell r="F28">
            <v>164.5</v>
          </cell>
          <cell r="G28">
            <v>2964.16</v>
          </cell>
          <cell r="H28">
            <v>447.98</v>
          </cell>
          <cell r="I28">
            <v>935.5</v>
          </cell>
          <cell r="J28">
            <v>2184.58</v>
          </cell>
          <cell r="K28">
            <v>315</v>
          </cell>
          <cell r="L28">
            <v>607.27</v>
          </cell>
          <cell r="M28">
            <v>394.7</v>
          </cell>
          <cell r="N28">
            <v>718.5</v>
          </cell>
          <cell r="O28">
            <v>563.77</v>
          </cell>
          <cell r="P28">
            <v>239.8</v>
          </cell>
          <cell r="Q28">
            <v>618</v>
          </cell>
          <cell r="R28">
            <v>1205.58</v>
          </cell>
          <cell r="S28">
            <v>440.83</v>
          </cell>
          <cell r="T28">
            <v>170.37</v>
          </cell>
          <cell r="U28">
            <v>928.85</v>
          </cell>
          <cell r="V28">
            <v>571.4</v>
          </cell>
          <cell r="W28">
            <v>804.27</v>
          </cell>
          <cell r="X28">
            <v>1211.92</v>
          </cell>
          <cell r="Y28">
            <v>2539.91</v>
          </cell>
          <cell r="Z28">
            <v>1044.0330591286306</v>
          </cell>
          <cell r="AA28">
            <v>10338.73305912863</v>
          </cell>
        </row>
        <row r="29">
          <cell r="A29" t="str">
            <v>Factory Motor</v>
          </cell>
          <cell r="B29" t="str">
            <v>Motor Vehicle Expenses</v>
          </cell>
          <cell r="C29">
            <v>2008.59</v>
          </cell>
          <cell r="D29">
            <v>663.42</v>
          </cell>
          <cell r="E29">
            <v>422.2</v>
          </cell>
          <cell r="F29">
            <v>647.82000000000005</v>
          </cell>
          <cell r="G29">
            <v>666.21</v>
          </cell>
          <cell r="H29">
            <v>703.21</v>
          </cell>
          <cell r="I29">
            <v>383.72</v>
          </cell>
          <cell r="J29">
            <v>693.35</v>
          </cell>
          <cell r="K29">
            <v>1801.84</v>
          </cell>
          <cell r="L29">
            <v>707.42</v>
          </cell>
          <cell r="M29">
            <v>531.65</v>
          </cell>
          <cell r="N29">
            <v>544.17999999999995</v>
          </cell>
          <cell r="O29">
            <v>2641.97</v>
          </cell>
          <cell r="P29">
            <v>1955.02</v>
          </cell>
          <cell r="Q29">
            <v>1682.85</v>
          </cell>
          <cell r="R29">
            <v>2589.52</v>
          </cell>
          <cell r="S29">
            <v>2216.48</v>
          </cell>
          <cell r="T29">
            <v>991.56</v>
          </cell>
          <cell r="U29">
            <v>1071.24</v>
          </cell>
          <cell r="V29">
            <v>1595.78</v>
          </cell>
          <cell r="W29">
            <v>2036.54</v>
          </cell>
          <cell r="X29">
            <v>1791.56</v>
          </cell>
          <cell r="Y29">
            <v>868.45</v>
          </cell>
          <cell r="Z29">
            <v>711.82587033195023</v>
          </cell>
          <cell r="AA29">
            <v>20152.795870331953</v>
          </cell>
        </row>
        <row r="30">
          <cell r="A30" t="str">
            <v>Factory Insurance</v>
          </cell>
          <cell r="B30" t="str">
            <v>Insurance - General</v>
          </cell>
          <cell r="C30">
            <v>1860</v>
          </cell>
          <cell r="D30">
            <v>1680</v>
          </cell>
          <cell r="E30">
            <v>1680</v>
          </cell>
          <cell r="F30">
            <v>1680</v>
          </cell>
          <cell r="G30">
            <v>1680</v>
          </cell>
          <cell r="H30">
            <v>1680</v>
          </cell>
          <cell r="I30">
            <v>1680</v>
          </cell>
          <cell r="J30">
            <v>1680</v>
          </cell>
          <cell r="K30">
            <v>1680</v>
          </cell>
          <cell r="L30">
            <v>1794.32</v>
          </cell>
          <cell r="M30">
            <v>1794.32</v>
          </cell>
          <cell r="N30">
            <v>1629.42</v>
          </cell>
          <cell r="O30">
            <v>1788.92</v>
          </cell>
          <cell r="P30">
            <v>1788.92</v>
          </cell>
          <cell r="Q30">
            <v>1788.92</v>
          </cell>
          <cell r="R30">
            <v>-4517.5</v>
          </cell>
          <cell r="S30">
            <v>527.41</v>
          </cell>
          <cell r="T30">
            <v>963.09</v>
          </cell>
          <cell r="U30">
            <v>963.09</v>
          </cell>
          <cell r="V30">
            <v>963.09</v>
          </cell>
          <cell r="W30">
            <v>1943.38</v>
          </cell>
          <cell r="X30">
            <v>1943.38</v>
          </cell>
          <cell r="Y30">
            <v>1943.38</v>
          </cell>
          <cell r="Z30">
            <v>963.08677473901707</v>
          </cell>
          <cell r="AA30">
            <v>11059.166774739018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2827.2200000000003</v>
          </cell>
          <cell r="D32">
            <v>1756.53</v>
          </cell>
          <cell r="E32">
            <v>3591.6800000000003</v>
          </cell>
          <cell r="F32">
            <v>4943.83</v>
          </cell>
          <cell r="G32">
            <v>7614.54</v>
          </cell>
          <cell r="H32">
            <v>7673.8899999999994</v>
          </cell>
          <cell r="I32">
            <v>2270.29</v>
          </cell>
          <cell r="J32">
            <v>10485.97</v>
          </cell>
          <cell r="K32">
            <v>-131.15999999999997</v>
          </cell>
          <cell r="L32">
            <v>7883.74</v>
          </cell>
          <cell r="M32">
            <v>9503.5300000000007</v>
          </cell>
          <cell r="N32">
            <v>16923.09</v>
          </cell>
          <cell r="O32">
            <v>10807.600000000004</v>
          </cell>
          <cell r="P32">
            <v>2668.2799999999997</v>
          </cell>
          <cell r="Q32">
            <v>5621.77</v>
          </cell>
          <cell r="R32">
            <v>2130.2800000000002</v>
          </cell>
          <cell r="S32">
            <v>15665.31</v>
          </cell>
          <cell r="T32">
            <v>5362.54</v>
          </cell>
          <cell r="U32">
            <v>4618.9799999999996</v>
          </cell>
          <cell r="V32">
            <v>7549.29</v>
          </cell>
          <cell r="W32">
            <v>15218.01</v>
          </cell>
          <cell r="X32">
            <v>7538.3099999999995</v>
          </cell>
          <cell r="Y32">
            <v>4208.42</v>
          </cell>
          <cell r="Z32">
            <v>7110.1722690560318</v>
          </cell>
          <cell r="AA32">
            <v>88498.962269056035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5876.72</v>
          </cell>
          <cell r="D33">
            <v>9282.34</v>
          </cell>
          <cell r="E33">
            <v>10091.869999999999</v>
          </cell>
          <cell r="F33">
            <v>19571.78</v>
          </cell>
          <cell r="G33">
            <v>13716.64</v>
          </cell>
          <cell r="H33">
            <v>8974.9000000000015</v>
          </cell>
          <cell r="I33">
            <v>4083.8</v>
          </cell>
          <cell r="J33">
            <v>15369.849999999999</v>
          </cell>
          <cell r="K33">
            <v>4449.21</v>
          </cell>
          <cell r="L33">
            <v>15070.74</v>
          </cell>
          <cell r="M33">
            <v>6754.9</v>
          </cell>
          <cell r="N33">
            <v>-11591.69</v>
          </cell>
          <cell r="O33">
            <v>8385.0299999999988</v>
          </cell>
          <cell r="P33">
            <v>3552.33</v>
          </cell>
          <cell r="Q33">
            <v>2672.03</v>
          </cell>
          <cell r="R33">
            <v>5258.4</v>
          </cell>
          <cell r="S33">
            <v>5525.72</v>
          </cell>
          <cell r="T33">
            <v>7591.6200000000008</v>
          </cell>
          <cell r="U33">
            <v>5211.8999999999996</v>
          </cell>
          <cell r="V33">
            <v>7794.3400000000011</v>
          </cell>
          <cell r="W33">
            <v>5811.32</v>
          </cell>
          <cell r="X33">
            <v>7981.29</v>
          </cell>
          <cell r="Y33">
            <v>3580.46</v>
          </cell>
          <cell r="Z33">
            <v>7545.9552470246854</v>
          </cell>
          <cell r="AA33">
            <v>70910.395247024688</v>
          </cell>
        </row>
        <row r="34">
          <cell r="B34" t="str">
            <v>Total Manufacturing Costs</v>
          </cell>
          <cell r="C34">
            <v>50863.039999999994</v>
          </cell>
          <cell r="D34">
            <v>52622.69</v>
          </cell>
          <cell r="E34">
            <v>53277.72</v>
          </cell>
          <cell r="F34">
            <v>66894.920000000013</v>
          </cell>
          <cell r="G34">
            <v>63972.899999999994</v>
          </cell>
          <cell r="H34">
            <v>62592.700000000004</v>
          </cell>
          <cell r="I34">
            <v>46130.69000000001</v>
          </cell>
          <cell r="J34">
            <v>70119.86</v>
          </cell>
          <cell r="K34">
            <v>49475.209999999992</v>
          </cell>
          <cell r="L34">
            <v>64564.829999999987</v>
          </cell>
          <cell r="M34">
            <v>62091.21</v>
          </cell>
          <cell r="N34">
            <v>67041.199999999983</v>
          </cell>
          <cell r="O34">
            <v>68018.33</v>
          </cell>
          <cell r="P34">
            <v>53639.78</v>
          </cell>
          <cell r="Q34">
            <v>75430.560000000012</v>
          </cell>
          <cell r="R34">
            <v>47718.07</v>
          </cell>
          <cell r="S34">
            <v>68429.710000000006</v>
          </cell>
          <cell r="T34">
            <v>60870.580000000009</v>
          </cell>
          <cell r="U34">
            <v>54871.71</v>
          </cell>
          <cell r="V34">
            <v>67519.62</v>
          </cell>
          <cell r="W34">
            <v>75368.160000000003</v>
          </cell>
          <cell r="X34">
            <v>55892.329999999987</v>
          </cell>
          <cell r="Y34">
            <v>49751.289999999994</v>
          </cell>
          <cell r="Z34">
            <v>58693.20484258591</v>
          </cell>
          <cell r="AA34">
            <v>736203.34484258585</v>
          </cell>
        </row>
        <row r="35">
          <cell r="C35">
            <v>5.8125129776652164E-2</v>
          </cell>
          <cell r="D35">
            <v>5.5579635547196533E-2</v>
          </cell>
          <cell r="E35">
            <v>7.4344372624136554E-2</v>
          </cell>
          <cell r="F35">
            <v>8.1541985597445979E-2</v>
          </cell>
          <cell r="G35">
            <v>6.8088265042136054E-2</v>
          </cell>
          <cell r="H35">
            <v>0.12146520971366943</v>
          </cell>
          <cell r="I35">
            <v>7.2716018199130039E-2</v>
          </cell>
          <cell r="J35">
            <v>7.7195884077223914E-2</v>
          </cell>
          <cell r="K35">
            <v>7.2271749036974808E-2</v>
          </cell>
          <cell r="L35">
            <v>9.2773062166578629E-2</v>
          </cell>
          <cell r="M35">
            <v>8.619173415583456E-2</v>
          </cell>
          <cell r="N35">
            <v>9.6656628628696478E-2</v>
          </cell>
          <cell r="O35">
            <v>8.9551989833637907E-2</v>
          </cell>
          <cell r="P35">
            <v>7.8483614268953131E-2</v>
          </cell>
          <cell r="Q35">
            <v>0.11833968659873635</v>
          </cell>
          <cell r="R35">
            <v>5.9008358070669668E-2</v>
          </cell>
          <cell r="S35">
            <v>8.5269286419899587E-2</v>
          </cell>
          <cell r="T35">
            <v>7.9338197225501797E-2</v>
          </cell>
          <cell r="U35">
            <v>8.5230956111479517E-2</v>
          </cell>
          <cell r="V35">
            <v>9.969705038001446E-2</v>
          </cell>
          <cell r="W35">
            <v>9.8396198119347758E-2</v>
          </cell>
          <cell r="X35">
            <v>8.4035611872454438E-2</v>
          </cell>
          <cell r="Y35">
            <v>6.6171340144109581E-2</v>
          </cell>
          <cell r="AA35">
            <v>8.4691353438580363E-2</v>
          </cell>
        </row>
        <row r="36">
          <cell r="B36" t="str">
            <v>Contribution margin</v>
          </cell>
          <cell r="C36">
            <v>319046.51000000007</v>
          </cell>
          <cell r="D36">
            <v>315086.3</v>
          </cell>
          <cell r="E36">
            <v>227725.53000000012</v>
          </cell>
          <cell r="F36">
            <v>347152.58999999997</v>
          </cell>
          <cell r="G36">
            <v>301171.17000000016</v>
          </cell>
          <cell r="H36">
            <v>158080.79999999999</v>
          </cell>
          <cell r="I36">
            <v>197706.02999999991</v>
          </cell>
          <cell r="J36">
            <v>362687.57000000007</v>
          </cell>
          <cell r="K36">
            <v>254202.71999999994</v>
          </cell>
          <cell r="L36">
            <v>237085.94999999998</v>
          </cell>
          <cell r="M36">
            <v>186960.48000000007</v>
          </cell>
          <cell r="N36">
            <v>205405.14000000004</v>
          </cell>
          <cell r="O36">
            <v>279555.5799999999</v>
          </cell>
          <cell r="P36">
            <v>224203.56000000014</v>
          </cell>
          <cell r="Q36">
            <v>210313.03000000009</v>
          </cell>
          <cell r="R36">
            <v>263907.42000000004</v>
          </cell>
          <cell r="S36">
            <v>275787.47999999986</v>
          </cell>
          <cell r="T36">
            <v>196235.94999999995</v>
          </cell>
          <cell r="U36">
            <v>213168.27000000028</v>
          </cell>
          <cell r="V36">
            <v>227031.06999999989</v>
          </cell>
          <cell r="W36">
            <v>299680.7100000002</v>
          </cell>
          <cell r="X36">
            <v>227115.1</v>
          </cell>
          <cell r="Y36">
            <v>268956.09000000008</v>
          </cell>
          <cell r="Z36">
            <v>250299.60524608108</v>
          </cell>
          <cell r="AA36">
            <v>2936253.8652460817</v>
          </cell>
        </row>
        <row r="37">
          <cell r="C37">
            <v>0.36459912342121031</v>
          </cell>
          <cell r="D37">
            <v>0.33279145782769048</v>
          </cell>
          <cell r="E37">
            <v>0.3177709492513755</v>
          </cell>
          <cell r="F37">
            <v>0.42316384403921947</v>
          </cell>
          <cell r="G37">
            <v>0.32054545668572521</v>
          </cell>
          <cell r="H37">
            <v>0.30676608492211765</v>
          </cell>
          <cell r="I37">
            <v>0.31164492175507763</v>
          </cell>
          <cell r="J37">
            <v>0.39928755719093045</v>
          </cell>
          <cell r="K37">
            <v>0.37133091874408164</v>
          </cell>
          <cell r="L37">
            <v>0.34066827990056436</v>
          </cell>
          <cell r="M37">
            <v>0.25952865131485164</v>
          </cell>
          <cell r="N37">
            <v>0.29614279480983963</v>
          </cell>
          <cell r="O37">
            <v>0.36805899906829143</v>
          </cell>
          <cell r="P37">
            <v>0.32804582197701221</v>
          </cell>
          <cell r="Q37">
            <v>0.32995085888041453</v>
          </cell>
          <cell r="R37">
            <v>0.32634898135793444</v>
          </cell>
          <cell r="S37">
            <v>0.34365484850282602</v>
          </cell>
          <cell r="T37">
            <v>0.25577227133097308</v>
          </cell>
          <cell r="U37">
            <v>0.3311093360263429</v>
          </cell>
          <cell r="V37">
            <v>0.33522593912137805</v>
          </cell>
          <cell r="W37">
            <v>0.39124535498421109</v>
          </cell>
          <cell r="X37">
            <v>0.34147362248046703</v>
          </cell>
          <cell r="Y37">
            <v>0.35772308447117163</v>
          </cell>
          <cell r="Z37">
            <v>0.34287617156997408</v>
          </cell>
          <cell r="AA37">
            <v>0.33778074444924605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25460.859999999997</v>
          </cell>
          <cell r="D39">
            <v>25032.14</v>
          </cell>
          <cell r="E39">
            <v>23673.609999999997</v>
          </cell>
          <cell r="F39">
            <v>28151.14</v>
          </cell>
          <cell r="G39">
            <v>25867.020000000004</v>
          </cell>
          <cell r="H39">
            <v>23470.810000000005</v>
          </cell>
          <cell r="I39">
            <v>18411.82</v>
          </cell>
          <cell r="J39">
            <v>23253.229999999996</v>
          </cell>
          <cell r="K39">
            <v>25300.41</v>
          </cell>
          <cell r="L39">
            <v>24697.010000000002</v>
          </cell>
          <cell r="M39">
            <v>29682.999999999996</v>
          </cell>
          <cell r="N39">
            <v>29936.140000000003</v>
          </cell>
          <cell r="O39">
            <v>28791.170000000002</v>
          </cell>
          <cell r="P39">
            <v>25315.949999999997</v>
          </cell>
          <cell r="Q39">
            <v>25760.369999999995</v>
          </cell>
          <cell r="R39">
            <v>26746.770000000004</v>
          </cell>
          <cell r="S39">
            <v>25054.839999999997</v>
          </cell>
          <cell r="T39">
            <v>13109.590000000002</v>
          </cell>
          <cell r="U39">
            <v>13900.55</v>
          </cell>
          <cell r="V39">
            <v>14652.33</v>
          </cell>
          <cell r="W39">
            <v>17219.78</v>
          </cell>
          <cell r="X39">
            <v>20946.03</v>
          </cell>
          <cell r="Y39">
            <v>4363.2999999999993</v>
          </cell>
          <cell r="Z39">
            <v>6450.2156279395786</v>
          </cell>
          <cell r="AA39">
            <v>222310.89562793952</v>
          </cell>
        </row>
        <row r="40">
          <cell r="A40" t="str">
            <v>Installation Labour</v>
          </cell>
          <cell r="B40" t="str">
            <v>Installation Labour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Sales Commission</v>
          </cell>
          <cell r="B41" t="str">
            <v>Sales Commission</v>
          </cell>
          <cell r="C41">
            <v>2066.48</v>
          </cell>
          <cell r="D41">
            <v>1537.25</v>
          </cell>
          <cell r="E41">
            <v>2477.7399999999998</v>
          </cell>
          <cell r="F41">
            <v>2713.27</v>
          </cell>
          <cell r="G41">
            <v>3252.49</v>
          </cell>
          <cell r="H41">
            <v>2725.9300000000003</v>
          </cell>
          <cell r="I41">
            <v>-647.25</v>
          </cell>
          <cell r="J41">
            <v>269.36</v>
          </cell>
          <cell r="K41">
            <v>8899.119999999999</v>
          </cell>
          <cell r="L41">
            <v>621.62</v>
          </cell>
          <cell r="M41">
            <v>3474.42</v>
          </cell>
          <cell r="N41">
            <v>-11.589999999999975</v>
          </cell>
          <cell r="O41">
            <v>2144.9700000000003</v>
          </cell>
          <cell r="P41">
            <v>2703.25</v>
          </cell>
          <cell r="Q41">
            <v>-357.77</v>
          </cell>
          <cell r="R41">
            <v>0</v>
          </cell>
          <cell r="S41">
            <v>8881.27</v>
          </cell>
          <cell r="T41">
            <v>977.35</v>
          </cell>
          <cell r="U41">
            <v>3609.96</v>
          </cell>
          <cell r="V41">
            <v>2669.8199999999997</v>
          </cell>
          <cell r="W41">
            <v>3388.65</v>
          </cell>
          <cell r="X41">
            <v>2061.79</v>
          </cell>
          <cell r="Y41">
            <v>1107.54</v>
          </cell>
          <cell r="Z41">
            <v>2250</v>
          </cell>
          <cell r="AA41">
            <v>29436.830000000005</v>
          </cell>
        </row>
        <row r="42">
          <cell r="A42" t="str">
            <v>Sales Advertising</v>
          </cell>
          <cell r="B42" t="str">
            <v>Advertising Expenses</v>
          </cell>
          <cell r="C42">
            <v>0</v>
          </cell>
          <cell r="D42">
            <v>227.27</v>
          </cell>
          <cell r="E42">
            <v>1266</v>
          </cell>
          <cell r="F42">
            <v>0</v>
          </cell>
          <cell r="G42">
            <v>796</v>
          </cell>
          <cell r="H42">
            <v>2002</v>
          </cell>
          <cell r="I42">
            <v>0</v>
          </cell>
          <cell r="J42">
            <v>4.8</v>
          </cell>
          <cell r="K42">
            <v>835.35</v>
          </cell>
          <cell r="L42">
            <v>980.5</v>
          </cell>
          <cell r="M42">
            <v>1045</v>
          </cell>
          <cell r="N42">
            <v>1259.5</v>
          </cell>
          <cell r="O42">
            <v>1219.96</v>
          </cell>
          <cell r="P42">
            <v>0</v>
          </cell>
          <cell r="Q42">
            <v>15130.73</v>
          </cell>
          <cell r="R42">
            <v>8135.37</v>
          </cell>
          <cell r="S42">
            <v>15614.5</v>
          </cell>
          <cell r="T42">
            <v>1923.29</v>
          </cell>
          <cell r="U42">
            <v>0</v>
          </cell>
          <cell r="V42">
            <v>625.79</v>
          </cell>
          <cell r="W42">
            <v>3634</v>
          </cell>
          <cell r="X42">
            <v>644</v>
          </cell>
          <cell r="Y42">
            <v>644</v>
          </cell>
          <cell r="Z42">
            <v>0</v>
          </cell>
          <cell r="AA42">
            <v>47571.64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113282.6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2000</v>
          </cell>
          <cell r="W43">
            <v>2000</v>
          </cell>
          <cell r="X43">
            <v>2000</v>
          </cell>
          <cell r="Y43">
            <v>2983</v>
          </cell>
          <cell r="Z43">
            <v>2136.9309773957102</v>
          </cell>
          <cell r="AA43">
            <v>11119.93097739571</v>
          </cell>
        </row>
        <row r="44">
          <cell r="A44" t="str">
            <v>Sales Motor</v>
          </cell>
          <cell r="B44" t="str">
            <v>Motor Vehicle Expenses</v>
          </cell>
          <cell r="C44">
            <v>1829.62</v>
          </cell>
          <cell r="D44">
            <v>2129.4700000000003</v>
          </cell>
          <cell r="E44">
            <v>1888.51</v>
          </cell>
          <cell r="F44">
            <v>1886.83</v>
          </cell>
          <cell r="G44">
            <v>2802.67</v>
          </cell>
          <cell r="H44">
            <v>1366.65</v>
          </cell>
          <cell r="I44">
            <v>2514.4899999999998</v>
          </cell>
          <cell r="J44">
            <v>5883.97</v>
          </cell>
          <cell r="K44">
            <v>1253.46</v>
          </cell>
          <cell r="L44">
            <v>2688.48</v>
          </cell>
          <cell r="M44">
            <v>2063.62</v>
          </cell>
          <cell r="N44">
            <v>1802.02</v>
          </cell>
          <cell r="O44">
            <v>505.45</v>
          </cell>
          <cell r="P44">
            <v>570.91</v>
          </cell>
          <cell r="Q44">
            <v>1765.87</v>
          </cell>
          <cell r="R44">
            <v>26.82</v>
          </cell>
          <cell r="S44">
            <v>964.46</v>
          </cell>
          <cell r="T44">
            <v>45.46</v>
          </cell>
          <cell r="U44">
            <v>0</v>
          </cell>
          <cell r="V44">
            <v>348.18</v>
          </cell>
          <cell r="W44">
            <v>647.37</v>
          </cell>
          <cell r="X44">
            <v>894.9</v>
          </cell>
          <cell r="Y44">
            <v>0</v>
          </cell>
          <cell r="Z44">
            <v>914.46677226832617</v>
          </cell>
          <cell r="AA44">
            <v>6683.8867722683253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Sales Telephone</v>
          </cell>
          <cell r="B46" t="str">
            <v>Telephone</v>
          </cell>
          <cell r="C46">
            <v>1752.8</v>
          </cell>
          <cell r="D46">
            <v>285.75</v>
          </cell>
          <cell r="E46">
            <v>1593.9999999999998</v>
          </cell>
          <cell r="F46">
            <v>3259.9900000000002</v>
          </cell>
          <cell r="G46">
            <v>1774.66</v>
          </cell>
          <cell r="H46">
            <v>1851.9299999999998</v>
          </cell>
          <cell r="I46">
            <v>2769.36</v>
          </cell>
          <cell r="J46">
            <v>1187.82</v>
          </cell>
          <cell r="K46">
            <v>881.71</v>
          </cell>
          <cell r="L46">
            <v>276.02999999999997</v>
          </cell>
          <cell r="M46">
            <v>707.37</v>
          </cell>
          <cell r="N46">
            <v>1605.6</v>
          </cell>
          <cell r="O46">
            <v>1678.74</v>
          </cell>
          <cell r="P46">
            <v>1358.7199999999998</v>
          </cell>
          <cell r="Q46">
            <v>0</v>
          </cell>
          <cell r="R46">
            <v>2338.4499999999998</v>
          </cell>
          <cell r="S46">
            <v>4332.25</v>
          </cell>
          <cell r="T46">
            <v>2446.0499999999997</v>
          </cell>
          <cell r="U46">
            <v>2250.35</v>
          </cell>
          <cell r="V46">
            <v>1299.49</v>
          </cell>
          <cell r="W46">
            <v>1189.08</v>
          </cell>
          <cell r="X46">
            <v>1132.0999999999999</v>
          </cell>
          <cell r="Y46">
            <v>1276.1499999999999</v>
          </cell>
          <cell r="Z46">
            <v>1863.4901908713691</v>
          </cell>
          <cell r="AA46">
            <v>21164.870190871367</v>
          </cell>
        </row>
        <row r="47">
          <cell r="A47" t="str">
            <v>Sales Freight</v>
          </cell>
          <cell r="B47" t="str">
            <v>Freight - Outwards</v>
          </cell>
          <cell r="C47">
            <v>5922.43</v>
          </cell>
          <cell r="D47">
            <v>2512.9</v>
          </cell>
          <cell r="E47">
            <v>1867.66</v>
          </cell>
          <cell r="F47">
            <v>4075.58</v>
          </cell>
          <cell r="G47">
            <v>1993.13</v>
          </cell>
          <cell r="H47">
            <v>6995.99</v>
          </cell>
          <cell r="I47">
            <v>1602.2</v>
          </cell>
          <cell r="J47">
            <v>4801.74</v>
          </cell>
          <cell r="K47">
            <v>1123.54</v>
          </cell>
          <cell r="L47">
            <v>2641.33</v>
          </cell>
          <cell r="M47">
            <v>2750.78</v>
          </cell>
          <cell r="N47">
            <v>4345.8100000000004</v>
          </cell>
          <cell r="O47">
            <v>3546.33</v>
          </cell>
          <cell r="P47">
            <v>3259.66</v>
          </cell>
          <cell r="Q47">
            <v>1839.65</v>
          </cell>
          <cell r="R47">
            <v>3963.56</v>
          </cell>
          <cell r="S47">
            <v>1683.44</v>
          </cell>
          <cell r="T47">
            <v>5144</v>
          </cell>
          <cell r="U47">
            <v>1632.47</v>
          </cell>
          <cell r="V47">
            <v>4708.26</v>
          </cell>
          <cell r="W47">
            <v>2614.1799999999998</v>
          </cell>
          <cell r="X47">
            <v>3633.91</v>
          </cell>
          <cell r="Y47">
            <v>6090.87</v>
          </cell>
          <cell r="Z47">
            <v>3035.5735943468198</v>
          </cell>
          <cell r="AA47">
            <v>41151.903594346819</v>
          </cell>
        </row>
        <row r="48">
          <cell r="A48" t="str">
            <v>Sales Insurance</v>
          </cell>
          <cell r="B48" t="str">
            <v>Insurance - General</v>
          </cell>
          <cell r="C48">
            <v>168</v>
          </cell>
          <cell r="D48">
            <v>184</v>
          </cell>
          <cell r="E48">
            <v>184</v>
          </cell>
          <cell r="F48">
            <v>184</v>
          </cell>
          <cell r="G48">
            <v>184</v>
          </cell>
          <cell r="H48">
            <v>184</v>
          </cell>
          <cell r="I48">
            <v>184</v>
          </cell>
          <cell r="J48">
            <v>184</v>
          </cell>
          <cell r="K48">
            <v>184</v>
          </cell>
          <cell r="L48">
            <v>184</v>
          </cell>
          <cell r="M48">
            <v>184</v>
          </cell>
          <cell r="N48">
            <v>184</v>
          </cell>
          <cell r="O48">
            <v>184</v>
          </cell>
          <cell r="P48">
            <v>184</v>
          </cell>
          <cell r="Q48">
            <v>184</v>
          </cell>
          <cell r="R48">
            <v>624.91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1176.9099999999999</v>
          </cell>
        </row>
        <row r="49">
          <cell r="A49" t="str">
            <v>Sales Warranty</v>
          </cell>
          <cell r="B49" t="str">
            <v>Warranty</v>
          </cell>
          <cell r="C49">
            <v>19057.8</v>
          </cell>
          <cell r="D49">
            <v>9098.27</v>
          </cell>
          <cell r="E49">
            <v>3952.23</v>
          </cell>
          <cell r="F49">
            <v>14039.78</v>
          </cell>
          <cell r="G49">
            <v>11846.63</v>
          </cell>
          <cell r="H49">
            <v>10336.470000000001</v>
          </cell>
          <cell r="I49">
            <v>24664.21</v>
          </cell>
          <cell r="J49">
            <v>5290.2</v>
          </cell>
          <cell r="K49">
            <v>10304.879999999999</v>
          </cell>
          <cell r="L49">
            <v>18687.199999999997</v>
          </cell>
          <cell r="M49">
            <v>8573.85</v>
          </cell>
          <cell r="N49">
            <v>-41338.639999999999</v>
          </cell>
          <cell r="O49">
            <v>11875.47999999999</v>
          </cell>
          <cell r="P49">
            <v>6236.9899999999952</v>
          </cell>
          <cell r="Q49">
            <v>6375.4699999999993</v>
          </cell>
          <cell r="R49">
            <v>6625.59</v>
          </cell>
          <cell r="S49">
            <v>8215.08</v>
          </cell>
          <cell r="T49">
            <v>2440.0700000000002</v>
          </cell>
          <cell r="U49">
            <v>5602.86</v>
          </cell>
          <cell r="V49">
            <v>-61720.39</v>
          </cell>
          <cell r="W49">
            <v>7725.71</v>
          </cell>
          <cell r="X49">
            <v>21489.07</v>
          </cell>
          <cell r="Y49">
            <v>48691.72</v>
          </cell>
          <cell r="Z49">
            <v>23132.296747990673</v>
          </cell>
          <cell r="AA49">
            <v>86689.94674799066</v>
          </cell>
        </row>
        <row r="50">
          <cell r="A50" t="str">
            <v>Sales Other</v>
          </cell>
          <cell r="B50" t="str">
            <v>Other Selling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397.82</v>
          </cell>
          <cell r="H50">
            <v>504.05</v>
          </cell>
          <cell r="I50">
            <v>44.09</v>
          </cell>
          <cell r="J50">
            <v>0</v>
          </cell>
          <cell r="K50">
            <v>261.77999999999997</v>
          </cell>
          <cell r="L50">
            <v>1061.82</v>
          </cell>
          <cell r="M50">
            <v>0</v>
          </cell>
          <cell r="N50">
            <v>0</v>
          </cell>
          <cell r="O50">
            <v>1636.78</v>
          </cell>
          <cell r="P50">
            <v>473.81999999999994</v>
          </cell>
          <cell r="Q50">
            <v>0</v>
          </cell>
          <cell r="R50">
            <v>0</v>
          </cell>
          <cell r="S50">
            <v>730.15000000000009</v>
          </cell>
          <cell r="T50">
            <v>726.99</v>
          </cell>
          <cell r="U50">
            <v>-21.07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978.90985039226257</v>
          </cell>
          <cell r="AA50">
            <v>4525.5798503922624</v>
          </cell>
        </row>
        <row r="51">
          <cell r="B51" t="str">
            <v>Total Selling Expenses</v>
          </cell>
          <cell r="C51">
            <v>56257.989999999991</v>
          </cell>
          <cell r="D51">
            <v>41007.050000000003</v>
          </cell>
          <cell r="E51">
            <v>36903.75</v>
          </cell>
          <cell r="F51">
            <v>54310.59</v>
          </cell>
          <cell r="G51">
            <v>48914.42</v>
          </cell>
          <cell r="H51">
            <v>49437.830000000009</v>
          </cell>
          <cell r="I51">
            <v>49542.92</v>
          </cell>
          <cell r="J51">
            <v>40875.119999999995</v>
          </cell>
          <cell r="K51">
            <v>49044.249999999993</v>
          </cell>
          <cell r="L51">
            <v>51837.99</v>
          </cell>
          <cell r="M51">
            <v>48482.04</v>
          </cell>
          <cell r="N51">
            <v>111065.44000000002</v>
          </cell>
          <cell r="O51">
            <v>51582.87999999999</v>
          </cell>
          <cell r="P51">
            <v>40103.299999999996</v>
          </cell>
          <cell r="Q51">
            <v>50698.32</v>
          </cell>
          <cell r="R51">
            <v>48461.47</v>
          </cell>
          <cell r="S51">
            <v>65475.990000000005</v>
          </cell>
          <cell r="T51">
            <v>26812.800000000003</v>
          </cell>
          <cell r="U51">
            <v>26975.119999999999</v>
          </cell>
          <cell r="V51">
            <v>-35416.519999999997</v>
          </cell>
          <cell r="W51">
            <v>38418.769999999997</v>
          </cell>
          <cell r="X51">
            <v>52801.8</v>
          </cell>
          <cell r="Y51">
            <v>65156.58</v>
          </cell>
          <cell r="Z51">
            <v>40761.883761204743</v>
          </cell>
          <cell r="AA51">
            <v>471832.39376120467</v>
          </cell>
        </row>
        <row r="52">
          <cell r="C52">
            <v>6.4290356410540928E-2</v>
          </cell>
          <cell r="D52">
            <v>4.3311295828200071E-2</v>
          </cell>
          <cell r="E52">
            <v>5.1495937536891204E-2</v>
          </cell>
          <cell r="F52">
            <v>6.6202236994510083E-2</v>
          </cell>
          <cell r="G52">
            <v>5.2061075757740556E-2</v>
          </cell>
          <cell r="H52">
            <v>9.5937327974967346E-2</v>
          </cell>
          <cell r="I52">
            <v>7.8094731996379049E-2</v>
          </cell>
          <cell r="J52">
            <v>4.4999961853355329E-2</v>
          </cell>
          <cell r="K52">
            <v>7.1642216934635586E-2</v>
          </cell>
          <cell r="L52">
            <v>7.4485893773134415E-2</v>
          </cell>
          <cell r="M52">
            <v>6.7300204054849919E-2</v>
          </cell>
          <cell r="N52">
            <v>0.16012856254904112</v>
          </cell>
          <cell r="O52">
            <v>6.7913304330608576E-2</v>
          </cell>
          <cell r="P52">
            <v>5.8677569671465986E-2</v>
          </cell>
          <cell r="Q52">
            <v>7.9538363494616057E-2</v>
          </cell>
          <cell r="R52">
            <v>5.9927649512878788E-2</v>
          </cell>
          <cell r="S52">
            <v>8.1588698022196524E-2</v>
          </cell>
          <cell r="T52">
            <v>3.494757589902929E-2</v>
          </cell>
          <cell r="U52">
            <v>4.1899829052564487E-2</v>
          </cell>
          <cell r="V52">
            <v>-5.2294763784582761E-2</v>
          </cell>
          <cell r="W52">
            <v>5.0157266734674875E-2</v>
          </cell>
          <cell r="X52">
            <v>7.9388917423320271E-2</v>
          </cell>
          <cell r="Y52">
            <v>8.6661033669818172E-2</v>
          </cell>
          <cell r="Z52">
            <v>5.5838196933157183E-2</v>
          </cell>
          <cell r="AA52">
            <v>5.427865046218424E-2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10596.5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2500.045048</v>
          </cell>
          <cell r="AA54">
            <v>2500.045048</v>
          </cell>
        </row>
        <row r="55">
          <cell r="A55" t="str">
            <v>Admin Telephone</v>
          </cell>
          <cell r="B55" t="str">
            <v>Telephone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Admin Other</v>
          </cell>
          <cell r="B56" t="str">
            <v>Other Admin Expenses</v>
          </cell>
          <cell r="C56">
            <v>5002.46</v>
          </cell>
          <cell r="D56">
            <v>4194.08</v>
          </cell>
          <cell r="E56">
            <v>5340.37</v>
          </cell>
          <cell r="F56">
            <v>4181.3900000000003</v>
          </cell>
          <cell r="G56">
            <v>5111.6100000000006</v>
          </cell>
          <cell r="H56">
            <v>4033.9700000000003</v>
          </cell>
          <cell r="I56">
            <v>6971.26</v>
          </cell>
          <cell r="J56">
            <v>5266.38</v>
          </cell>
          <cell r="K56">
            <v>9121.3100000000013</v>
          </cell>
          <cell r="L56">
            <v>5491.32</v>
          </cell>
          <cell r="M56">
            <v>9964.9500000000007</v>
          </cell>
          <cell r="N56">
            <v>6753.25</v>
          </cell>
          <cell r="O56">
            <v>4283.6100000000006</v>
          </cell>
          <cell r="P56">
            <v>8353.82</v>
          </cell>
          <cell r="Q56">
            <v>4268.32</v>
          </cell>
          <cell r="R56">
            <v>17560.86</v>
          </cell>
          <cell r="S56">
            <v>4232.34</v>
          </cell>
          <cell r="T56">
            <v>3984.02</v>
          </cell>
          <cell r="U56">
            <v>3852.59</v>
          </cell>
          <cell r="V56">
            <v>5272.14</v>
          </cell>
          <cell r="W56">
            <v>4235.76</v>
          </cell>
          <cell r="X56">
            <v>4205.82</v>
          </cell>
          <cell r="Y56">
            <v>4331.2199999999993</v>
          </cell>
          <cell r="Z56">
            <v>4208.0399999999991</v>
          </cell>
          <cell r="AA56">
            <v>68788.539999999994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-35527.97</v>
          </cell>
          <cell r="D57">
            <v>-159.09</v>
          </cell>
          <cell r="E57">
            <v>-73.55</v>
          </cell>
          <cell r="F57">
            <v>-1890.45</v>
          </cell>
          <cell r="G57">
            <v>-204.52</v>
          </cell>
          <cell r="H57">
            <v>-323.26</v>
          </cell>
          <cell r="I57">
            <v>-237.85</v>
          </cell>
          <cell r="J57">
            <v>-230.59</v>
          </cell>
          <cell r="K57">
            <v>-190.11</v>
          </cell>
          <cell r="L57">
            <v>-260.58999999999997</v>
          </cell>
          <cell r="M57">
            <v>-5991.02</v>
          </cell>
          <cell r="N57">
            <v>-8755.1</v>
          </cell>
          <cell r="O57">
            <v>-8289.94</v>
          </cell>
          <cell r="P57">
            <v>-124.9</v>
          </cell>
          <cell r="Q57">
            <v>859.14999999999986</v>
          </cell>
          <cell r="R57">
            <v>-309.98</v>
          </cell>
          <cell r="S57">
            <v>-364.69</v>
          </cell>
          <cell r="T57">
            <v>-106.82</v>
          </cell>
          <cell r="U57">
            <v>-307.55</v>
          </cell>
          <cell r="V57">
            <v>-35.07</v>
          </cell>
          <cell r="W57">
            <v>-21.52</v>
          </cell>
          <cell r="X57">
            <v>-1.01</v>
          </cell>
          <cell r="Y57">
            <v>-0.51</v>
          </cell>
          <cell r="Z57">
            <v>-166.66666666666666</v>
          </cell>
          <cell r="AA57">
            <v>-8869.5066666666662</v>
          </cell>
        </row>
        <row r="58">
          <cell r="B58" t="str">
            <v>Total Administrative expenses</v>
          </cell>
          <cell r="C58">
            <v>-30525.510000000002</v>
          </cell>
          <cell r="D58">
            <v>4034.99</v>
          </cell>
          <cell r="E58">
            <v>5266.82</v>
          </cell>
          <cell r="F58">
            <v>2290.9400000000005</v>
          </cell>
          <cell r="G58">
            <v>4907.09</v>
          </cell>
          <cell r="H58">
            <v>14307.210000000001</v>
          </cell>
          <cell r="I58">
            <v>6733.41</v>
          </cell>
          <cell r="J58">
            <v>5035.79</v>
          </cell>
          <cell r="K58">
            <v>8931.2000000000007</v>
          </cell>
          <cell r="L58">
            <v>5230.7299999999996</v>
          </cell>
          <cell r="M58">
            <v>3973.9300000000003</v>
          </cell>
          <cell r="N58">
            <v>-2001.8500000000004</v>
          </cell>
          <cell r="O58">
            <v>-4006.33</v>
          </cell>
          <cell r="P58">
            <v>8228.92</v>
          </cell>
          <cell r="Q58">
            <v>5127.4699999999993</v>
          </cell>
          <cell r="R58">
            <v>17250.88</v>
          </cell>
          <cell r="S58">
            <v>3867.65</v>
          </cell>
          <cell r="T58">
            <v>3877.2</v>
          </cell>
          <cell r="U58">
            <v>3545.04</v>
          </cell>
          <cell r="V58">
            <v>5237.0700000000006</v>
          </cell>
          <cell r="W58">
            <v>4214.24</v>
          </cell>
          <cell r="X58">
            <v>4204.8099999999995</v>
          </cell>
          <cell r="Y58">
            <v>4330.7099999999991</v>
          </cell>
          <cell r="Z58">
            <v>6541.418381333332</v>
          </cell>
          <cell r="AA58">
            <v>62419.078381333326</v>
          </cell>
        </row>
        <row r="59">
          <cell r="C59">
            <v>-3.4883861252659958E-2</v>
          </cell>
          <cell r="D59">
            <v>4.2617219613171149E-3</v>
          </cell>
          <cell r="E59">
            <v>7.3493841069823341E-3</v>
          </cell>
          <cell r="F59">
            <v>2.7925557947391659E-3</v>
          </cell>
          <cell r="G59">
            <v>5.2227622087730194E-3</v>
          </cell>
          <cell r="H59">
            <v>2.7764072536693711E-2</v>
          </cell>
          <cell r="I59">
            <v>1.0613905061949086E-2</v>
          </cell>
          <cell r="J59">
            <v>5.5439680152989954E-3</v>
          </cell>
          <cell r="K59">
            <v>1.3046401318943964E-2</v>
          </cell>
          <cell r="L59">
            <v>7.516024427952306E-3</v>
          </cell>
          <cell r="M59">
            <v>5.5163994728705664E-3</v>
          </cell>
          <cell r="N59">
            <v>-2.8861665963669527E-3</v>
          </cell>
          <cell r="O59">
            <v>-5.2746785084285151E-3</v>
          </cell>
          <cell r="P59">
            <v>1.2040231766984761E-2</v>
          </cell>
          <cell r="Q59">
            <v>8.0442620715585628E-3</v>
          </cell>
          <cell r="R59">
            <v>2.1332507875405565E-2</v>
          </cell>
          <cell r="S59">
            <v>4.8194235460288322E-3</v>
          </cell>
          <cell r="T59">
            <v>5.0535095654208563E-3</v>
          </cell>
          <cell r="U59">
            <v>5.5064285157768794E-3</v>
          </cell>
          <cell r="V59">
            <v>7.7328698181900676E-3</v>
          </cell>
          <cell r="W59">
            <v>5.5018617140511336E-3</v>
          </cell>
          <cell r="X59">
            <v>6.3220442081662219E-3</v>
          </cell>
          <cell r="Y59">
            <v>5.7600292268903336E-3</v>
          </cell>
          <cell r="Z59">
            <v>8.9608470977168928E-3</v>
          </cell>
          <cell r="AA59">
            <v>7.1805653499635675E-3</v>
          </cell>
        </row>
        <row r="61">
          <cell r="B61" t="str">
            <v>EBITDA</v>
          </cell>
          <cell r="C61">
            <v>293314.03000000009</v>
          </cell>
          <cell r="D61">
            <v>270044.26</v>
          </cell>
          <cell r="E61">
            <v>185554.96000000011</v>
          </cell>
          <cell r="F61">
            <v>290551.06</v>
          </cell>
          <cell r="G61">
            <v>247349.66000000018</v>
          </cell>
          <cell r="H61">
            <v>94335.759999999966</v>
          </cell>
          <cell r="I61">
            <v>141429.69999999992</v>
          </cell>
          <cell r="J61">
            <v>316776.66000000009</v>
          </cell>
          <cell r="K61">
            <v>196227.26999999993</v>
          </cell>
          <cell r="L61">
            <v>180017.22999999998</v>
          </cell>
          <cell r="M61">
            <v>134504.51000000007</v>
          </cell>
          <cell r="N61">
            <v>96341.550000000032</v>
          </cell>
          <cell r="O61">
            <v>231979.02999999988</v>
          </cell>
          <cell r="P61">
            <v>175871.34000000014</v>
          </cell>
          <cell r="Q61">
            <v>154487.24000000008</v>
          </cell>
          <cell r="R61">
            <v>198195.07000000004</v>
          </cell>
          <cell r="S61">
            <v>206443.83999999988</v>
          </cell>
          <cell r="T61">
            <v>165545.94999999995</v>
          </cell>
          <cell r="U61">
            <v>182648.11000000028</v>
          </cell>
          <cell r="V61">
            <v>257210.5199999999</v>
          </cell>
          <cell r="W61">
            <v>257047.70000000022</v>
          </cell>
          <cell r="X61">
            <v>170108.49</v>
          </cell>
          <cell r="Y61">
            <v>199468.80000000008</v>
          </cell>
          <cell r="Z61">
            <v>202996.303103543</v>
          </cell>
          <cell r="AA61">
            <v>2402002.3931035437</v>
          </cell>
        </row>
        <row r="62">
          <cell r="C62">
            <v>0.33519262826332935</v>
          </cell>
          <cell r="D62">
            <v>0.28521844003817332</v>
          </cell>
          <cell r="E62">
            <v>0.25892562760750198</v>
          </cell>
          <cell r="F62">
            <v>0.35416905124997022</v>
          </cell>
          <cell r="G62">
            <v>0.26326161871921161</v>
          </cell>
          <cell r="H62">
            <v>0.18306468441045654</v>
          </cell>
          <cell r="I62">
            <v>0.22293628469674948</v>
          </cell>
          <cell r="J62">
            <v>0.34874362732227615</v>
          </cell>
          <cell r="K62">
            <v>0.2866423004905021</v>
          </cell>
          <cell r="L62">
            <v>0.25866636169947765</v>
          </cell>
          <cell r="M62">
            <v>0.18671204778713119</v>
          </cell>
          <cell r="N62">
            <v>0.13890039885716543</v>
          </cell>
          <cell r="O62">
            <v>0.30542037324611132</v>
          </cell>
          <cell r="P62">
            <v>0.25732802053856146</v>
          </cell>
          <cell r="Q62">
            <v>0.2423682333142399</v>
          </cell>
          <cell r="R62">
            <v>0.24508882396965012</v>
          </cell>
          <cell r="S62">
            <v>0.25724672693460066</v>
          </cell>
          <cell r="T62">
            <v>0.21577118586652291</v>
          </cell>
          <cell r="U62">
            <v>0.28370307845800152</v>
          </cell>
          <cell r="V62">
            <v>0.37978783308777075</v>
          </cell>
          <cell r="W62">
            <v>0.33558622653548509</v>
          </cell>
          <cell r="X62">
            <v>0.25576266084898053</v>
          </cell>
          <cell r="Y62">
            <v>0.26530202157446314</v>
          </cell>
          <cell r="Z62">
            <v>0.27807712753910002</v>
          </cell>
          <cell r="AA62">
            <v>0.27632152863709819</v>
          </cell>
        </row>
        <row r="64">
          <cell r="A64" t="str">
            <v>Depreciation</v>
          </cell>
          <cell r="B64" t="str">
            <v>Depreciation</v>
          </cell>
          <cell r="C64">
            <v>3322</v>
          </cell>
          <cell r="D64">
            <v>2870</v>
          </cell>
          <cell r="E64">
            <v>3361.67</v>
          </cell>
          <cell r="F64">
            <v>3349.67</v>
          </cell>
          <cell r="G64">
            <v>3296.67</v>
          </cell>
          <cell r="H64">
            <v>3264.67</v>
          </cell>
          <cell r="I64">
            <v>3258.67</v>
          </cell>
          <cell r="J64">
            <v>3418.5</v>
          </cell>
          <cell r="K64">
            <v>3369.5</v>
          </cell>
          <cell r="L64">
            <v>3357.46</v>
          </cell>
          <cell r="M64">
            <v>3358.06</v>
          </cell>
          <cell r="N64">
            <v>3279.75</v>
          </cell>
          <cell r="O64">
            <v>3257.1899999999996</v>
          </cell>
          <cell r="P64">
            <v>3180.66</v>
          </cell>
          <cell r="Q64">
            <v>3582.5</v>
          </cell>
          <cell r="R64">
            <v>3073.5</v>
          </cell>
          <cell r="S64">
            <v>2973.5</v>
          </cell>
          <cell r="T64">
            <v>2947.5</v>
          </cell>
          <cell r="U64">
            <v>2947.5</v>
          </cell>
          <cell r="V64">
            <v>2928.5</v>
          </cell>
          <cell r="W64">
            <v>2920.33</v>
          </cell>
          <cell r="X64">
            <v>2775.33</v>
          </cell>
          <cell r="Y64">
            <v>2700.33</v>
          </cell>
          <cell r="Z64">
            <v>4254.490954729743</v>
          </cell>
          <cell r="AA64">
            <v>37541.330954729747</v>
          </cell>
        </row>
        <row r="66">
          <cell r="B66" t="str">
            <v>EBIT</v>
          </cell>
          <cell r="C66">
            <v>289992.03000000009</v>
          </cell>
          <cell r="D66">
            <v>267174.26</v>
          </cell>
          <cell r="E66">
            <v>182193.2900000001</v>
          </cell>
          <cell r="F66">
            <v>287201.39</v>
          </cell>
          <cell r="G66">
            <v>244052.99000000017</v>
          </cell>
          <cell r="H66">
            <v>91071.089999999967</v>
          </cell>
          <cell r="I66">
            <v>138171.02999999991</v>
          </cell>
          <cell r="J66">
            <v>313358.16000000009</v>
          </cell>
          <cell r="K66">
            <v>192857.76999999993</v>
          </cell>
          <cell r="L66">
            <v>176659.77</v>
          </cell>
          <cell r="M66">
            <v>131146.45000000007</v>
          </cell>
          <cell r="N66">
            <v>93061.800000000032</v>
          </cell>
          <cell r="O66">
            <v>228721.83999999988</v>
          </cell>
          <cell r="P66">
            <v>172690.68000000014</v>
          </cell>
          <cell r="Q66">
            <v>150904.74000000008</v>
          </cell>
          <cell r="R66">
            <v>195121.57000000004</v>
          </cell>
          <cell r="S66">
            <v>203470.33999999988</v>
          </cell>
          <cell r="T66">
            <v>162598.44999999995</v>
          </cell>
          <cell r="U66">
            <v>179700.61000000028</v>
          </cell>
          <cell r="V66">
            <v>254282.0199999999</v>
          </cell>
          <cell r="W66">
            <v>254127.37000000023</v>
          </cell>
          <cell r="X66">
            <v>167333.16</v>
          </cell>
          <cell r="Y66">
            <v>196768.47000000009</v>
          </cell>
          <cell r="Z66">
            <v>198741.81214881327</v>
          </cell>
          <cell r="AA66">
            <v>2364461.0621488141</v>
          </cell>
        </row>
        <row r="67">
          <cell r="C67">
            <v>0.33139632192540625</v>
          </cell>
          <cell r="D67">
            <v>0.28218717056068265</v>
          </cell>
          <cell r="E67">
            <v>0.25423471277256943</v>
          </cell>
          <cell r="F67">
            <v>0.35008594982917185</v>
          </cell>
          <cell r="G67">
            <v>0.25975287453665213</v>
          </cell>
          <cell r="H67">
            <v>0.17672937971524569</v>
          </cell>
          <cell r="I67">
            <v>0.21779962823171592</v>
          </cell>
          <cell r="J67">
            <v>0.34498015532278858</v>
          </cell>
          <cell r="K67">
            <v>0.28172024642786975</v>
          </cell>
          <cell r="L67">
            <v>0.25384203481281503</v>
          </cell>
          <cell r="M67">
            <v>0.18205056647924006</v>
          </cell>
          <cell r="N67">
            <v>0.13417182034507186</v>
          </cell>
          <cell r="O67">
            <v>0.30113200207077923</v>
          </cell>
          <cell r="P67">
            <v>0.25267420405085983</v>
          </cell>
          <cell r="Q67">
            <v>0.23674780669616929</v>
          </cell>
          <cell r="R67">
            <v>0.24128812145736905</v>
          </cell>
          <cell r="S67">
            <v>0.25354149096078793</v>
          </cell>
          <cell r="T67">
            <v>0.21192943938863218</v>
          </cell>
          <cell r="U67">
            <v>0.2791247949829907</v>
          </cell>
          <cell r="V67">
            <v>0.37546371497161618</v>
          </cell>
          <cell r="W67">
            <v>0.33177361695003321</v>
          </cell>
          <cell r="X67">
            <v>0.25158987802353777</v>
          </cell>
          <cell r="Y67">
            <v>0.26171046736689701</v>
          </cell>
          <cell r="Z67">
            <v>0.27224905773810038</v>
          </cell>
          <cell r="AA67">
            <v>0.27200284936089697</v>
          </cell>
        </row>
        <row r="69">
          <cell r="A69" t="str">
            <v>Interest</v>
          </cell>
          <cell r="B69" t="str">
            <v>Interest expense</v>
          </cell>
          <cell r="C69">
            <v>12285</v>
          </cell>
          <cell r="D69">
            <v>12285</v>
          </cell>
          <cell r="E69">
            <v>12285</v>
          </cell>
          <cell r="F69">
            <v>12285</v>
          </cell>
          <cell r="G69">
            <v>12285</v>
          </cell>
          <cell r="H69">
            <v>12285</v>
          </cell>
          <cell r="I69">
            <v>12285</v>
          </cell>
          <cell r="J69">
            <v>12285</v>
          </cell>
          <cell r="K69">
            <v>12285</v>
          </cell>
          <cell r="L69">
            <v>12285</v>
          </cell>
          <cell r="M69">
            <v>12285</v>
          </cell>
          <cell r="N69">
            <v>11944.87</v>
          </cell>
          <cell r="O69">
            <v>12285</v>
          </cell>
          <cell r="P69">
            <v>12294.55</v>
          </cell>
          <cell r="Q69">
            <v>12294.55</v>
          </cell>
          <cell r="R69">
            <v>12294.55</v>
          </cell>
          <cell r="S69">
            <v>12294.55</v>
          </cell>
          <cell r="T69">
            <v>12294.55</v>
          </cell>
          <cell r="U69">
            <v>12294.55</v>
          </cell>
          <cell r="V69">
            <v>12294.55</v>
          </cell>
          <cell r="W69">
            <v>12294.55</v>
          </cell>
          <cell r="X69">
            <v>12294.55</v>
          </cell>
          <cell r="Y69">
            <v>12294.55</v>
          </cell>
          <cell r="Z69">
            <v>12816.08825726141</v>
          </cell>
          <cell r="AA69">
            <v>148046.58825726141</v>
          </cell>
        </row>
        <row r="71">
          <cell r="B71" t="str">
            <v>Profit Before Tax</v>
          </cell>
          <cell r="C71">
            <v>277707.03000000009</v>
          </cell>
          <cell r="D71">
            <v>254889.26</v>
          </cell>
          <cell r="E71">
            <v>169908.2900000001</v>
          </cell>
          <cell r="F71">
            <v>274916.39</v>
          </cell>
          <cell r="G71">
            <v>231767.99000000017</v>
          </cell>
          <cell r="H71">
            <v>78786.089999999967</v>
          </cell>
          <cell r="I71">
            <v>125886.02999999991</v>
          </cell>
          <cell r="J71">
            <v>301073.16000000009</v>
          </cell>
          <cell r="K71">
            <v>180572.76999999993</v>
          </cell>
          <cell r="L71">
            <v>164374.76999999999</v>
          </cell>
          <cell r="M71">
            <v>118861.45000000007</v>
          </cell>
          <cell r="N71">
            <v>81116.930000000037</v>
          </cell>
          <cell r="O71">
            <v>216436.83999999988</v>
          </cell>
          <cell r="P71">
            <v>160396.13000000015</v>
          </cell>
          <cell r="Q71">
            <v>138610.19000000009</v>
          </cell>
          <cell r="R71">
            <v>182827.02000000005</v>
          </cell>
          <cell r="S71">
            <v>191175.78999999989</v>
          </cell>
          <cell r="T71">
            <v>150303.89999999997</v>
          </cell>
          <cell r="U71">
            <v>167406.06000000029</v>
          </cell>
          <cell r="V71">
            <v>241987.46999999991</v>
          </cell>
          <cell r="W71">
            <v>241832.82000000024</v>
          </cell>
          <cell r="X71">
            <v>155038.61000000002</v>
          </cell>
          <cell r="Y71">
            <v>184473.9200000001</v>
          </cell>
          <cell r="Z71">
            <v>185925.72389155187</v>
          </cell>
          <cell r="AA71">
            <v>2216414.4738915525</v>
          </cell>
        </row>
        <row r="72">
          <cell r="C72">
            <v>0.3173573022500944</v>
          </cell>
          <cell r="D72">
            <v>0.26921185852898472</v>
          </cell>
          <cell r="E72">
            <v>0.23709207570612745</v>
          </cell>
          <cell r="F72">
            <v>0.33511107142189334</v>
          </cell>
          <cell r="G72">
            <v>0.24667758271710602</v>
          </cell>
          <cell r="H72">
            <v>0.15288953734812574</v>
          </cell>
          <cell r="I72">
            <v>0.19843472639356191</v>
          </cell>
          <cell r="J72">
            <v>0.33145543585117676</v>
          </cell>
          <cell r="K72">
            <v>0.26377472508659128</v>
          </cell>
          <cell r="L72">
            <v>0.23618974534320103</v>
          </cell>
          <cell r="M72">
            <v>0.16499717914624354</v>
          </cell>
          <cell r="N72">
            <v>0.11695030784815866</v>
          </cell>
          <cell r="O72">
            <v>0.28495774146917019</v>
          </cell>
          <cell r="P72">
            <v>0.23468530253391928</v>
          </cell>
          <cell r="Q72">
            <v>0.21745942816799063</v>
          </cell>
          <cell r="R72">
            <v>0.22608463127602368</v>
          </cell>
          <cell r="S72">
            <v>0.23822142741888816</v>
          </cell>
          <cell r="T72">
            <v>0.19590482729032802</v>
          </cell>
          <cell r="U72">
            <v>0.26002795525518946</v>
          </cell>
          <cell r="V72">
            <v>0.35731002318914457</v>
          </cell>
          <cell r="W72">
            <v>0.31572258190302893</v>
          </cell>
          <cell r="X72">
            <v>0.23310469352780314</v>
          </cell>
          <cell r="Y72">
            <v>0.24535819087378977</v>
          </cell>
          <cell r="Z72">
            <v>0.25469277245418065</v>
          </cell>
          <cell r="AA72">
            <v>0.25497186733764543</v>
          </cell>
        </row>
        <row r="74">
          <cell r="A74" t="str">
            <v>Income Tax</v>
          </cell>
          <cell r="B74" t="str">
            <v>Income tax</v>
          </cell>
          <cell r="C74">
            <v>83000</v>
          </cell>
          <cell r="D74">
            <v>63000</v>
          </cell>
          <cell r="E74">
            <v>51000</v>
          </cell>
          <cell r="F74">
            <v>82000</v>
          </cell>
          <cell r="G74">
            <v>70000</v>
          </cell>
          <cell r="H74">
            <v>23000</v>
          </cell>
          <cell r="I74">
            <v>35000</v>
          </cell>
          <cell r="J74">
            <v>90000</v>
          </cell>
          <cell r="K74">
            <v>50000</v>
          </cell>
          <cell r="L74">
            <v>49000</v>
          </cell>
          <cell r="M74">
            <v>35600</v>
          </cell>
          <cell r="N74">
            <v>53200</v>
          </cell>
          <cell r="O74">
            <v>64000</v>
          </cell>
          <cell r="P74">
            <v>48200</v>
          </cell>
          <cell r="Q74">
            <v>42432</v>
          </cell>
          <cell r="R74">
            <v>54828</v>
          </cell>
          <cell r="S74">
            <v>55648</v>
          </cell>
          <cell r="T74">
            <v>46897</v>
          </cell>
          <cell r="U74">
            <v>50675</v>
          </cell>
          <cell r="V74">
            <v>72595.45</v>
          </cell>
          <cell r="W74">
            <v>72550</v>
          </cell>
          <cell r="X74">
            <v>46512</v>
          </cell>
          <cell r="Y74">
            <v>55342</v>
          </cell>
          <cell r="Z74">
            <v>55777.717167465562</v>
          </cell>
          <cell r="AA74">
            <v>665457.16716746555</v>
          </cell>
        </row>
        <row r="76">
          <cell r="B76" t="str">
            <v>PAT</v>
          </cell>
          <cell r="C76">
            <v>194707.03000000009</v>
          </cell>
          <cell r="D76">
            <v>191889.26</v>
          </cell>
          <cell r="E76">
            <v>118908.2900000001</v>
          </cell>
          <cell r="F76">
            <v>192916.39</v>
          </cell>
          <cell r="G76">
            <v>161767.99000000017</v>
          </cell>
          <cell r="H76">
            <v>55786.089999999967</v>
          </cell>
          <cell r="I76">
            <v>90886.029999999912</v>
          </cell>
          <cell r="J76">
            <v>211073.16000000009</v>
          </cell>
          <cell r="K76">
            <v>130572.76999999993</v>
          </cell>
          <cell r="L76">
            <v>115374.76999999999</v>
          </cell>
          <cell r="M76">
            <v>83261.45000000007</v>
          </cell>
          <cell r="N76">
            <v>27916.930000000037</v>
          </cell>
          <cell r="O76">
            <v>152436.83999999988</v>
          </cell>
          <cell r="P76">
            <v>112196.13000000015</v>
          </cell>
          <cell r="Q76">
            <v>96178.19000000009</v>
          </cell>
          <cell r="R76">
            <v>127999.02000000005</v>
          </cell>
          <cell r="S76">
            <v>135527.78999999989</v>
          </cell>
          <cell r="T76">
            <v>103406.89999999997</v>
          </cell>
          <cell r="U76">
            <v>116731.06000000029</v>
          </cell>
          <cell r="V76">
            <v>169392.0199999999</v>
          </cell>
          <cell r="W76">
            <v>169282.82000000024</v>
          </cell>
          <cell r="X76">
            <v>108526.61000000002</v>
          </cell>
          <cell r="Y76">
            <v>129131.9200000001</v>
          </cell>
          <cell r="Z76">
            <v>130148.0067240863</v>
          </cell>
          <cell r="AA76">
            <v>1550957.3067240869</v>
          </cell>
        </row>
        <row r="77">
          <cell r="C77">
            <v>0.22250678266923316</v>
          </cell>
          <cell r="D77">
            <v>0.20267179682796979</v>
          </cell>
          <cell r="E77">
            <v>0.1659260610224855</v>
          </cell>
          <cell r="F77">
            <v>0.23515665307457234</v>
          </cell>
          <cell r="G77">
            <v>0.17217449542624499</v>
          </cell>
          <cell r="H77">
            <v>0.10825653983540626</v>
          </cell>
          <cell r="I77">
            <v>0.14326406588600066</v>
          </cell>
          <cell r="J77">
            <v>0.23237324191995451</v>
          </cell>
          <cell r="K77">
            <v>0.19073638018924285</v>
          </cell>
          <cell r="L77">
            <v>0.1657817531567064</v>
          </cell>
          <cell r="M77">
            <v>0.1155791417791555</v>
          </cell>
          <cell r="N77">
            <v>4.0249224886537233E-2</v>
          </cell>
          <cell r="O77">
            <v>0.20069622917751548</v>
          </cell>
          <cell r="P77">
            <v>0.16416096019389587</v>
          </cell>
          <cell r="Q77">
            <v>0.15088973039884268</v>
          </cell>
          <cell r="R77">
            <v>0.15828410505401436</v>
          </cell>
          <cell r="S77">
            <v>0.16887924767423379</v>
          </cell>
          <cell r="T77">
            <v>0.13477967561139942</v>
          </cell>
          <cell r="U77">
            <v>0.18131565157540211</v>
          </cell>
          <cell r="V77">
            <v>0.2501181841946446</v>
          </cell>
          <cell r="W77">
            <v>0.22100560627885713</v>
          </cell>
          <cell r="X77">
            <v>0.16317265849881793</v>
          </cell>
          <cell r="Y77">
            <v>0.17175096769916828</v>
          </cell>
          <cell r="Z77">
            <v>0.17828494071792644</v>
          </cell>
          <cell r="AA77">
            <v>0.17841901201902854</v>
          </cell>
        </row>
      </sheetData>
      <sheetData sheetId="50" refreshError="1">
        <row r="9">
          <cell r="A9" t="str">
            <v>Sales - External</v>
          </cell>
          <cell r="B9" t="str">
            <v>External Sales</v>
          </cell>
          <cell r="C9">
            <v>747837</v>
          </cell>
          <cell r="D9">
            <v>845946</v>
          </cell>
          <cell r="E9">
            <v>690141</v>
          </cell>
          <cell r="F9">
            <v>1110576</v>
          </cell>
          <cell r="G9">
            <v>1016846</v>
          </cell>
          <cell r="H9">
            <v>765852</v>
          </cell>
          <cell r="I9">
            <v>566293</v>
          </cell>
          <cell r="J9">
            <v>791491</v>
          </cell>
          <cell r="K9">
            <v>838906</v>
          </cell>
          <cell r="L9">
            <v>851314</v>
          </cell>
          <cell r="M9">
            <v>1039464</v>
          </cell>
          <cell r="N9">
            <v>991057</v>
          </cell>
          <cell r="O9">
            <v>777469</v>
          </cell>
          <cell r="P9">
            <v>897588</v>
          </cell>
          <cell r="Q9">
            <v>806094</v>
          </cell>
          <cell r="R9">
            <v>762079</v>
          </cell>
          <cell r="S9">
            <v>838122</v>
          </cell>
          <cell r="T9">
            <v>960505.72</v>
          </cell>
          <cell r="U9">
            <v>413587.8</v>
          </cell>
          <cell r="V9">
            <v>487295.88999999996</v>
          </cell>
          <cell r="W9">
            <v>741942.43</v>
          </cell>
          <cell r="X9">
            <v>721491.11999999988</v>
          </cell>
          <cell r="Y9">
            <v>822711.09</v>
          </cell>
          <cell r="Z9">
            <v>900000</v>
          </cell>
          <cell r="AA9">
            <v>9128886.0499999989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4751</v>
          </cell>
          <cell r="P11">
            <v>1670</v>
          </cell>
          <cell r="Q11">
            <v>63861</v>
          </cell>
          <cell r="R11">
            <v>60492</v>
          </cell>
          <cell r="S11">
            <v>50676</v>
          </cell>
          <cell r="T11">
            <v>4010</v>
          </cell>
          <cell r="U11">
            <v>951</v>
          </cell>
          <cell r="V11">
            <v>6565.0599999999995</v>
          </cell>
          <cell r="W11">
            <v>47045</v>
          </cell>
          <cell r="X11">
            <v>47044.95</v>
          </cell>
          <cell r="Y11">
            <v>13412</v>
          </cell>
          <cell r="Z11">
            <v>0</v>
          </cell>
          <cell r="AA11">
            <v>300478.01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10512.61</v>
          </cell>
          <cell r="Y12">
            <v>0</v>
          </cell>
          <cell r="Z12">
            <v>0</v>
          </cell>
          <cell r="AA12">
            <v>10512.61</v>
          </cell>
        </row>
        <row r="13">
          <cell r="A13" t="str">
            <v>Interco Sales - Mirage</v>
          </cell>
          <cell r="B13" t="str">
            <v>Mirage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157059</v>
          </cell>
          <cell r="R13">
            <v>92803</v>
          </cell>
          <cell r="S13">
            <v>23400</v>
          </cell>
          <cell r="T13">
            <v>51363</v>
          </cell>
          <cell r="U13">
            <v>4509</v>
          </cell>
          <cell r="V13">
            <v>12576.07</v>
          </cell>
          <cell r="W13">
            <v>10512.61</v>
          </cell>
          <cell r="X13">
            <v>0</v>
          </cell>
          <cell r="Y13">
            <v>2994</v>
          </cell>
          <cell r="Z13">
            <v>0</v>
          </cell>
          <cell r="AA13">
            <v>355216.68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4751</v>
          </cell>
          <cell r="P16">
            <v>1670</v>
          </cell>
          <cell r="Q16">
            <v>220920</v>
          </cell>
          <cell r="R16">
            <v>153295</v>
          </cell>
          <cell r="S16">
            <v>74076</v>
          </cell>
          <cell r="T16">
            <v>55373</v>
          </cell>
          <cell r="U16">
            <v>5460</v>
          </cell>
          <cell r="V16">
            <v>19141.129999999997</v>
          </cell>
          <cell r="W16">
            <v>57557.61</v>
          </cell>
          <cell r="X16">
            <v>57557.56</v>
          </cell>
          <cell r="Y16">
            <v>16406</v>
          </cell>
          <cell r="Z16">
            <v>0</v>
          </cell>
          <cell r="AA16">
            <v>666207.30000000005</v>
          </cell>
        </row>
        <row r="17">
          <cell r="A17" t="str">
            <v>Sales</v>
          </cell>
          <cell r="B17" t="str">
            <v>Total Sales</v>
          </cell>
          <cell r="C17">
            <v>747837</v>
          </cell>
          <cell r="D17">
            <v>845946</v>
          </cell>
          <cell r="E17">
            <v>690141</v>
          </cell>
          <cell r="F17">
            <v>1110576</v>
          </cell>
          <cell r="G17">
            <v>1016846</v>
          </cell>
          <cell r="H17">
            <v>765852</v>
          </cell>
          <cell r="I17">
            <v>566293</v>
          </cell>
          <cell r="J17">
            <v>791491</v>
          </cell>
          <cell r="K17">
            <v>838906</v>
          </cell>
          <cell r="L17">
            <v>851314</v>
          </cell>
          <cell r="M17">
            <v>1039464</v>
          </cell>
          <cell r="N17">
            <v>991057</v>
          </cell>
          <cell r="O17">
            <v>782220</v>
          </cell>
          <cell r="P17">
            <v>899258</v>
          </cell>
          <cell r="Q17">
            <v>1027014</v>
          </cell>
          <cell r="R17">
            <v>915374</v>
          </cell>
          <cell r="S17">
            <v>912198</v>
          </cell>
          <cell r="T17">
            <v>1015878.72</v>
          </cell>
          <cell r="U17">
            <v>419047.8</v>
          </cell>
          <cell r="V17">
            <v>506437.01999999996</v>
          </cell>
          <cell r="W17">
            <v>799500.04</v>
          </cell>
          <cell r="X17">
            <v>779048.67999999993</v>
          </cell>
          <cell r="Y17">
            <v>839117.09</v>
          </cell>
          <cell r="Z17">
            <v>900000</v>
          </cell>
          <cell r="AA17">
            <v>9795093.3499999996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215268</v>
          </cell>
          <cell r="D19">
            <v>296371</v>
          </cell>
          <cell r="E19">
            <v>386757</v>
          </cell>
          <cell r="F19">
            <v>288151</v>
          </cell>
          <cell r="G19">
            <v>418435</v>
          </cell>
          <cell r="H19">
            <v>440041</v>
          </cell>
          <cell r="I19">
            <v>188776</v>
          </cell>
          <cell r="J19">
            <v>298911</v>
          </cell>
          <cell r="K19">
            <v>306394</v>
          </cell>
          <cell r="L19">
            <v>317650</v>
          </cell>
          <cell r="M19">
            <v>86884</v>
          </cell>
          <cell r="N19">
            <v>375733</v>
          </cell>
          <cell r="O19">
            <v>296006</v>
          </cell>
          <cell r="P19">
            <v>341908</v>
          </cell>
          <cell r="Q19">
            <v>268133</v>
          </cell>
          <cell r="R19">
            <v>311364</v>
          </cell>
          <cell r="S19">
            <v>322972</v>
          </cell>
          <cell r="T19">
            <v>374532.66</v>
          </cell>
          <cell r="U19">
            <v>184859.53</v>
          </cell>
          <cell r="V19">
            <v>208426.65</v>
          </cell>
          <cell r="W19">
            <v>336579</v>
          </cell>
          <cell r="X19">
            <v>320490.73</v>
          </cell>
          <cell r="Y19">
            <v>351733.12000000005</v>
          </cell>
          <cell r="Z19">
            <v>369000</v>
          </cell>
          <cell r="AA19">
            <v>3686004.69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532569</v>
          </cell>
          <cell r="D21">
            <v>549575</v>
          </cell>
          <cell r="E21">
            <v>303384</v>
          </cell>
          <cell r="F21">
            <v>822425</v>
          </cell>
          <cell r="G21">
            <v>598411</v>
          </cell>
          <cell r="H21">
            <v>325811</v>
          </cell>
          <cell r="I21">
            <v>377517</v>
          </cell>
          <cell r="J21">
            <v>492580</v>
          </cell>
          <cell r="K21">
            <v>532512</v>
          </cell>
          <cell r="L21">
            <v>533664</v>
          </cell>
          <cell r="M21">
            <v>952580</v>
          </cell>
          <cell r="N21">
            <v>615324</v>
          </cell>
          <cell r="O21">
            <v>486214</v>
          </cell>
          <cell r="P21">
            <v>557350</v>
          </cell>
          <cell r="Q21">
            <v>758881</v>
          </cell>
          <cell r="R21">
            <v>604010</v>
          </cell>
          <cell r="S21">
            <v>589226</v>
          </cell>
          <cell r="T21">
            <v>641346.06000000006</v>
          </cell>
          <cell r="U21">
            <v>234188.27</v>
          </cell>
          <cell r="V21">
            <v>298010.37</v>
          </cell>
          <cell r="W21">
            <v>462921.04000000004</v>
          </cell>
          <cell r="X21">
            <v>458557.94999999995</v>
          </cell>
          <cell r="Y21">
            <v>487383.96999999991</v>
          </cell>
          <cell r="Z21">
            <v>531000</v>
          </cell>
          <cell r="AA21">
            <v>6109088.6600000001</v>
          </cell>
        </row>
        <row r="22">
          <cell r="C22">
            <v>0.71214582856959474</v>
          </cell>
          <cell r="D22">
            <v>0.64965730673116251</v>
          </cell>
          <cell r="E22">
            <v>0.43959712580472687</v>
          </cell>
          <cell r="F22">
            <v>0.74053914365158258</v>
          </cell>
          <cell r="G22">
            <v>0.58849717656360945</v>
          </cell>
          <cell r="H22">
            <v>0.42542292766748668</v>
          </cell>
          <cell r="I22">
            <v>0.66664606484628985</v>
          </cell>
          <cell r="J22">
            <v>0.62234441073871971</v>
          </cell>
          <cell r="K22">
            <v>0.63476956893859382</v>
          </cell>
          <cell r="L22">
            <v>0.62687093128974736</v>
          </cell>
          <cell r="M22">
            <v>0.9164146136855148</v>
          </cell>
          <cell r="N22">
            <v>0.62087649852632087</v>
          </cell>
          <cell r="O22">
            <v>0.62158216358569196</v>
          </cell>
          <cell r="P22">
            <v>0.61978875917701037</v>
          </cell>
          <cell r="Q22">
            <v>0.73891981998297973</v>
          </cell>
          <cell r="R22">
            <v>0.65985050919077881</v>
          </cell>
          <cell r="S22">
            <v>0.64594090318110764</v>
          </cell>
          <cell r="T22">
            <v>0.63132148294237334</v>
          </cell>
          <cell r="U22">
            <v>0.55885813026580733</v>
          </cell>
          <cell r="V22">
            <v>0.58844507457215511</v>
          </cell>
          <cell r="W22">
            <v>0.5790131542707615</v>
          </cell>
          <cell r="X22">
            <v>0.58861270389419051</v>
          </cell>
          <cell r="Y22">
            <v>0.58082951212446399</v>
          </cell>
          <cell r="Z22">
            <v>0.59</v>
          </cell>
          <cell r="AA22">
            <v>0.62368866142556978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72725.673798357093</v>
          </cell>
          <cell r="D24">
            <v>90579.066858403938</v>
          </cell>
          <cell r="E24">
            <v>172790.40604117248</v>
          </cell>
          <cell r="F24">
            <v>73498.833956923991</v>
          </cell>
          <cell r="G24">
            <v>102932.66243178293</v>
          </cell>
          <cell r="H24">
            <v>107382.15283932176</v>
          </cell>
          <cell r="I24">
            <v>113665.32194946925</v>
          </cell>
          <cell r="J24">
            <v>101586.87841035923</v>
          </cell>
          <cell r="K24">
            <v>104590.06504938175</v>
          </cell>
          <cell r="L24">
            <v>97155.377696696203</v>
          </cell>
          <cell r="M24">
            <v>132921.83853299599</v>
          </cell>
          <cell r="N24">
            <v>122559.81694493597</v>
          </cell>
          <cell r="O24">
            <v>116817.56207518194</v>
          </cell>
          <cell r="P24">
            <v>118047.98575654376</v>
          </cell>
          <cell r="Q24">
            <v>156111.90871535052</v>
          </cell>
          <cell r="R24">
            <v>125258.38498778343</v>
          </cell>
          <cell r="S24">
            <v>120443.461194284</v>
          </cell>
          <cell r="T24">
            <v>124031.69473744479</v>
          </cell>
          <cell r="U24">
            <v>83961.105215556207</v>
          </cell>
          <cell r="V24">
            <v>112568.47573770762</v>
          </cell>
          <cell r="W24">
            <v>88372.555805512195</v>
          </cell>
          <cell r="X24">
            <v>111985.2146027413</v>
          </cell>
          <cell r="Y24">
            <v>96112.603188765657</v>
          </cell>
          <cell r="Z24">
            <v>96498.118943494002</v>
          </cell>
          <cell r="AA24">
            <v>1350209.0709603655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51</v>
          </cell>
          <cell r="K26">
            <v>129</v>
          </cell>
          <cell r="L26">
            <v>117</v>
          </cell>
          <cell r="M26">
            <v>492</v>
          </cell>
          <cell r="N26">
            <v>1371</v>
          </cell>
          <cell r="O26">
            <v>294</v>
          </cell>
          <cell r="P26">
            <v>179</v>
          </cell>
          <cell r="Q26">
            <v>1581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2054</v>
          </cell>
        </row>
        <row r="27">
          <cell r="A27" t="str">
            <v>Factory Rent</v>
          </cell>
          <cell r="B27" t="str">
            <v>Factory Rent</v>
          </cell>
          <cell r="C27">
            <v>9915.5</v>
          </cell>
          <cell r="D27">
            <v>8891.4</v>
          </cell>
          <cell r="E27">
            <v>9779.7000000000007</v>
          </cell>
          <cell r="F27">
            <v>9475.1999999999989</v>
          </cell>
          <cell r="G27">
            <v>2271.5</v>
          </cell>
          <cell r="H27">
            <v>7372.4</v>
          </cell>
          <cell r="I27">
            <v>22305.5</v>
          </cell>
          <cell r="J27">
            <v>20851.599999999999</v>
          </cell>
          <cell r="K27">
            <v>15421</v>
          </cell>
          <cell r="L27">
            <v>20157.900000000001</v>
          </cell>
          <cell r="M27">
            <v>19862.5</v>
          </cell>
          <cell r="N27">
            <v>31310.3</v>
          </cell>
          <cell r="O27">
            <v>21188.300000000003</v>
          </cell>
          <cell r="P27">
            <v>25204.9</v>
          </cell>
          <cell r="Q27">
            <v>24768.100000000002</v>
          </cell>
          <cell r="R27">
            <v>22502.199999999997</v>
          </cell>
          <cell r="S27">
            <v>23263.800000000003</v>
          </cell>
          <cell r="T27">
            <v>23071.523999999998</v>
          </cell>
          <cell r="U27">
            <v>23107.357</v>
          </cell>
          <cell r="V27">
            <v>23041.627</v>
          </cell>
          <cell r="W27">
            <v>22990.737000000001</v>
          </cell>
          <cell r="X27">
            <v>23569.357</v>
          </cell>
          <cell r="Y27">
            <v>22978.97</v>
          </cell>
          <cell r="Z27">
            <v>23000</v>
          </cell>
          <cell r="AA27">
            <v>278686.87199999997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5176</v>
          </cell>
          <cell r="D28">
            <v>8299</v>
          </cell>
          <cell r="E28">
            <v>3406</v>
          </cell>
          <cell r="F28">
            <v>3327</v>
          </cell>
          <cell r="G28">
            <v>1071</v>
          </cell>
          <cell r="H28">
            <v>-1302</v>
          </cell>
          <cell r="I28">
            <v>5289</v>
          </cell>
          <cell r="J28">
            <v>3824</v>
          </cell>
          <cell r="K28">
            <v>1198</v>
          </cell>
          <cell r="L28">
            <v>2600</v>
          </cell>
          <cell r="M28">
            <v>9293</v>
          </cell>
          <cell r="N28">
            <v>-12595</v>
          </cell>
          <cell r="O28">
            <v>6059</v>
          </cell>
          <cell r="P28">
            <v>3499</v>
          </cell>
          <cell r="Q28">
            <v>3131</v>
          </cell>
          <cell r="R28">
            <v>2545</v>
          </cell>
          <cell r="S28">
            <v>6627</v>
          </cell>
          <cell r="T28">
            <v>3022.54</v>
          </cell>
          <cell r="U28">
            <v>2870.84</v>
          </cell>
          <cell r="V28">
            <v>8032.97</v>
          </cell>
          <cell r="W28">
            <v>3004.7799999999997</v>
          </cell>
          <cell r="X28">
            <v>904.19</v>
          </cell>
          <cell r="Y28">
            <v>2460.4499999999998</v>
          </cell>
          <cell r="Z28">
            <v>2800</v>
          </cell>
          <cell r="AA28">
            <v>44956.77</v>
          </cell>
        </row>
        <row r="29">
          <cell r="A29" t="str">
            <v>Factory Motor</v>
          </cell>
          <cell r="B29" t="str">
            <v>Motor Vehicle Expenses</v>
          </cell>
          <cell r="C29">
            <v>1515</v>
          </cell>
          <cell r="D29">
            <v>3586</v>
          </cell>
          <cell r="E29">
            <v>0</v>
          </cell>
          <cell r="F29">
            <v>0</v>
          </cell>
          <cell r="G29">
            <v>1258</v>
          </cell>
          <cell r="H29">
            <v>2647</v>
          </cell>
          <cell r="I29">
            <v>-308</v>
          </cell>
          <cell r="J29">
            <v>3963</v>
          </cell>
          <cell r="K29">
            <v>1408</v>
          </cell>
          <cell r="L29">
            <v>1392</v>
          </cell>
          <cell r="M29">
            <v>2013</v>
          </cell>
          <cell r="N29">
            <v>3431</v>
          </cell>
          <cell r="O29">
            <v>1791</v>
          </cell>
          <cell r="P29">
            <v>3419</v>
          </cell>
          <cell r="Q29">
            <v>1599</v>
          </cell>
          <cell r="R29">
            <v>1385</v>
          </cell>
          <cell r="S29">
            <v>1376</v>
          </cell>
          <cell r="T29">
            <v>621.02</v>
          </cell>
          <cell r="U29">
            <v>1335.0399999999997</v>
          </cell>
          <cell r="V29">
            <v>2972.3760000000002</v>
          </cell>
          <cell r="W29">
            <v>3373.3900000000003</v>
          </cell>
          <cell r="X29">
            <v>1862.1799999999998</v>
          </cell>
          <cell r="Y29">
            <v>1283.8</v>
          </cell>
          <cell r="Z29">
            <v>1613.7727233296403</v>
          </cell>
          <cell r="AA29">
            <v>22631.57872332964</v>
          </cell>
        </row>
        <row r="30">
          <cell r="A30" t="str">
            <v>Factory Insurance</v>
          </cell>
          <cell r="B30" t="str">
            <v>Insurance - General</v>
          </cell>
          <cell r="C30">
            <v>7220</v>
          </cell>
          <cell r="D30">
            <v>522.5</v>
          </cell>
          <cell r="E30">
            <v>0</v>
          </cell>
          <cell r="F30">
            <v>181.5</v>
          </cell>
          <cell r="G30">
            <v>0</v>
          </cell>
          <cell r="H30">
            <v>105</v>
          </cell>
          <cell r="I30">
            <v>95.5</v>
          </cell>
          <cell r="J30">
            <v>0</v>
          </cell>
          <cell r="K30">
            <v>347</v>
          </cell>
          <cell r="L30">
            <v>95.5</v>
          </cell>
          <cell r="M30">
            <v>95.5</v>
          </cell>
          <cell r="N30">
            <v>95.5</v>
          </cell>
          <cell r="O30">
            <v>540</v>
          </cell>
          <cell r="P30">
            <v>635.5</v>
          </cell>
          <cell r="Q30">
            <v>645</v>
          </cell>
          <cell r="R30">
            <v>968.5</v>
          </cell>
          <cell r="S30">
            <v>1114.5</v>
          </cell>
          <cell r="T30">
            <v>1041.5150000000001</v>
          </cell>
          <cell r="U30">
            <v>1079.3900000000001</v>
          </cell>
          <cell r="V30">
            <v>1006.515</v>
          </cell>
          <cell r="W30">
            <v>1006.515</v>
          </cell>
          <cell r="X30">
            <v>1061.06</v>
          </cell>
          <cell r="Y30">
            <v>1638.48</v>
          </cell>
          <cell r="Z30">
            <v>750</v>
          </cell>
          <cell r="AA30">
            <v>11486.975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1660</v>
          </cell>
          <cell r="D33">
            <v>1337</v>
          </cell>
          <cell r="E33">
            <v>200</v>
          </cell>
          <cell r="F33">
            <v>1174</v>
          </cell>
          <cell r="G33">
            <v>815</v>
          </cell>
          <cell r="H33">
            <v>1512</v>
          </cell>
          <cell r="I33">
            <v>856</v>
          </cell>
          <cell r="J33">
            <v>1444</v>
          </cell>
          <cell r="K33">
            <v>479</v>
          </cell>
          <cell r="L33">
            <v>430</v>
          </cell>
          <cell r="M33">
            <v>489</v>
          </cell>
          <cell r="N33">
            <v>1338</v>
          </cell>
          <cell r="O33">
            <v>1452</v>
          </cell>
          <cell r="P33">
            <v>1127</v>
          </cell>
          <cell r="Q33">
            <v>446</v>
          </cell>
          <cell r="R33">
            <v>1482</v>
          </cell>
          <cell r="S33">
            <v>1270</v>
          </cell>
          <cell r="T33">
            <v>1877.5</v>
          </cell>
          <cell r="U33">
            <v>648.81999999999994</v>
          </cell>
          <cell r="V33">
            <v>677.81999999999994</v>
          </cell>
          <cell r="W33">
            <v>498</v>
          </cell>
          <cell r="X33">
            <v>620</v>
          </cell>
          <cell r="Y33">
            <v>767.41000000000008</v>
          </cell>
          <cell r="Z33">
            <v>1000</v>
          </cell>
          <cell r="AA33">
            <v>11866.55</v>
          </cell>
        </row>
        <row r="34">
          <cell r="B34" t="str">
            <v>Total Manufacturing Costs</v>
          </cell>
          <cell r="C34">
            <v>98212.173798357093</v>
          </cell>
          <cell r="D34">
            <v>113214.96685840393</v>
          </cell>
          <cell r="E34">
            <v>186176.10604117249</v>
          </cell>
          <cell r="F34">
            <v>87656.533956923988</v>
          </cell>
          <cell r="G34">
            <v>108348.16243178293</v>
          </cell>
          <cell r="H34">
            <v>117716.55283932175</v>
          </cell>
          <cell r="I34">
            <v>141903.32194946925</v>
          </cell>
          <cell r="J34">
            <v>131720.47841035924</v>
          </cell>
          <cell r="K34">
            <v>123572.06504938175</v>
          </cell>
          <cell r="L34">
            <v>121947.7776966962</v>
          </cell>
          <cell r="M34">
            <v>165166.83853299599</v>
          </cell>
          <cell r="N34">
            <v>147510.61694493596</v>
          </cell>
          <cell r="O34">
            <v>148141.86207518194</v>
          </cell>
          <cell r="P34">
            <v>152112.38575654375</v>
          </cell>
          <cell r="Q34">
            <v>188282.00871535053</v>
          </cell>
          <cell r="R34">
            <v>154141.08498778343</v>
          </cell>
          <cell r="S34">
            <v>154094.76119428402</v>
          </cell>
          <cell r="T34">
            <v>153665.79373744479</v>
          </cell>
          <cell r="U34">
            <v>113002.55221555621</v>
          </cell>
          <cell r="V34">
            <v>148299.78373770762</v>
          </cell>
          <cell r="W34">
            <v>119245.9778055122</v>
          </cell>
          <cell r="X34">
            <v>140002.00160274128</v>
          </cell>
          <cell r="Y34">
            <v>125241.71318876566</v>
          </cell>
          <cell r="Z34">
            <v>125661.89166682365</v>
          </cell>
          <cell r="AA34">
            <v>1721891.8166836952</v>
          </cell>
        </row>
        <row r="35">
          <cell r="C35">
            <v>0.13132831592761135</v>
          </cell>
          <cell r="D35">
            <v>0.13383238038645959</v>
          </cell>
          <cell r="E35">
            <v>0.26976531758172967</v>
          </cell>
          <cell r="F35">
            <v>7.8928892715963594E-2</v>
          </cell>
          <cell r="G35">
            <v>0.10655316776757043</v>
          </cell>
          <cell r="H35">
            <v>0.15370665982372803</v>
          </cell>
          <cell r="I35">
            <v>0.25058286425837728</v>
          </cell>
          <cell r="J35">
            <v>0.16642069007778892</v>
          </cell>
          <cell r="K35">
            <v>0.14730144384398461</v>
          </cell>
          <cell r="L35">
            <v>0.14324653147569075</v>
          </cell>
          <cell r="M35">
            <v>0.15889616045673152</v>
          </cell>
          <cell r="N35">
            <v>0.14884170834264424</v>
          </cell>
          <cell r="O35">
            <v>0.18938644125077592</v>
          </cell>
          <cell r="P35">
            <v>0.16915321938369607</v>
          </cell>
          <cell r="Q35">
            <v>0.1833295444028519</v>
          </cell>
          <cell r="R35">
            <v>0.16839137334879889</v>
          </cell>
          <cell r="S35">
            <v>0.16892687902657538</v>
          </cell>
          <cell r="T35">
            <v>0.15126391636340683</v>
          </cell>
          <cell r="U35">
            <v>0.26966506497720832</v>
          </cell>
          <cell r="V35">
            <v>0.29282966663398269</v>
          </cell>
          <cell r="W35">
            <v>0.14915068397684156</v>
          </cell>
          <cell r="X35">
            <v>0.17970892602339214</v>
          </cell>
          <cell r="Y35">
            <v>0.14925415616164564</v>
          </cell>
          <cell r="Z35">
            <v>0.13962432407424849</v>
          </cell>
          <cell r="AA35">
            <v>0.17579126151806357</v>
          </cell>
        </row>
        <row r="36">
          <cell r="B36" t="str">
            <v>Contribution margin</v>
          </cell>
          <cell r="C36">
            <v>434356.82620164292</v>
          </cell>
          <cell r="D36">
            <v>436360.03314159607</v>
          </cell>
          <cell r="E36">
            <v>117207.89395882751</v>
          </cell>
          <cell r="F36">
            <v>734768.46604307601</v>
          </cell>
          <cell r="G36">
            <v>490062.83756821707</v>
          </cell>
          <cell r="H36">
            <v>208094.44716067825</v>
          </cell>
          <cell r="I36">
            <v>235613.67805053075</v>
          </cell>
          <cell r="J36">
            <v>360859.52158964076</v>
          </cell>
          <cell r="K36">
            <v>408939.93495061825</v>
          </cell>
          <cell r="L36">
            <v>411716.22230330377</v>
          </cell>
          <cell r="M36">
            <v>787413.16146700399</v>
          </cell>
          <cell r="N36">
            <v>467813.38305506401</v>
          </cell>
          <cell r="O36">
            <v>338072.13792481809</v>
          </cell>
          <cell r="P36">
            <v>405237.61424345628</v>
          </cell>
          <cell r="Q36">
            <v>570598.99128464947</v>
          </cell>
          <cell r="R36">
            <v>449868.91501221654</v>
          </cell>
          <cell r="S36">
            <v>435131.23880571598</v>
          </cell>
          <cell r="T36">
            <v>487680.26626255526</v>
          </cell>
          <cell r="U36">
            <v>121185.71778444378</v>
          </cell>
          <cell r="V36">
            <v>149710.58626229237</v>
          </cell>
          <cell r="W36">
            <v>343675.06219448784</v>
          </cell>
          <cell r="X36">
            <v>318555.94839725865</v>
          </cell>
          <cell r="Y36">
            <v>362142.25681123429</v>
          </cell>
          <cell r="Z36">
            <v>405338.10833317635</v>
          </cell>
          <cell r="AA36">
            <v>4387196.8433163054</v>
          </cell>
        </row>
        <row r="37">
          <cell r="C37">
            <v>0.58081751264198334</v>
          </cell>
          <cell r="D37">
            <v>0.51582492634470289</v>
          </cell>
          <cell r="E37">
            <v>0.1698318082229972</v>
          </cell>
          <cell r="F37">
            <v>0.66161025093561898</v>
          </cell>
          <cell r="G37">
            <v>0.48194400879603899</v>
          </cell>
          <cell r="H37">
            <v>0.27171626784375863</v>
          </cell>
          <cell r="I37">
            <v>0.41606320058791252</v>
          </cell>
          <cell r="J37">
            <v>0.45592372066093079</v>
          </cell>
          <cell r="K37">
            <v>0.48746812509460924</v>
          </cell>
          <cell r="L37">
            <v>0.48362439981405658</v>
          </cell>
          <cell r="M37">
            <v>0.75751845322878331</v>
          </cell>
          <cell r="N37">
            <v>0.47203479018367661</v>
          </cell>
          <cell r="O37">
            <v>0.4321957223349161</v>
          </cell>
          <cell r="P37">
            <v>0.45063553979331433</v>
          </cell>
          <cell r="Q37">
            <v>0.55559027558012786</v>
          </cell>
          <cell r="R37">
            <v>0.49145913584197992</v>
          </cell>
          <cell r="S37">
            <v>0.4770140241545322</v>
          </cell>
          <cell r="T37">
            <v>0.48005756657896653</v>
          </cell>
          <cell r="U37">
            <v>0.289193065288599</v>
          </cell>
          <cell r="V37">
            <v>0.29561540793817243</v>
          </cell>
          <cell r="W37">
            <v>0.42986247029391994</v>
          </cell>
          <cell r="X37">
            <v>0.40890377787079835</v>
          </cell>
          <cell r="Y37">
            <v>0.43157535596281837</v>
          </cell>
          <cell r="Z37">
            <v>0.45037567592575151</v>
          </cell>
          <cell r="AA37">
            <v>0.44789739990750632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39996.756011658799</v>
          </cell>
          <cell r="D39">
            <v>52265.703895686856</v>
          </cell>
          <cell r="E39">
            <v>105059.34103778748</v>
          </cell>
          <cell r="F39">
            <v>42877.35296735516</v>
          </cell>
          <cell r="G39">
            <v>59989.946350674552</v>
          </cell>
          <cell r="H39">
            <v>65252.20779060747</v>
          </cell>
          <cell r="I39">
            <v>61861.274103527365</v>
          </cell>
          <cell r="J39">
            <v>54326.119780179491</v>
          </cell>
          <cell r="K39">
            <v>55953.240755286257</v>
          </cell>
          <cell r="L39">
            <v>51435.503715142513</v>
          </cell>
          <cell r="M39">
            <v>73874.479589577342</v>
          </cell>
          <cell r="N39">
            <v>67360.833298588783</v>
          </cell>
          <cell r="O39">
            <v>67996.106460555166</v>
          </cell>
          <cell r="P39">
            <v>68511.405204668481</v>
          </cell>
          <cell r="Q39">
            <v>91162.959534065085</v>
          </cell>
          <cell r="R39">
            <v>73472.48643957889</v>
          </cell>
          <cell r="S39">
            <v>70639.62461894883</v>
          </cell>
          <cell r="T39">
            <v>74527.956301595259</v>
          </cell>
          <cell r="U39">
            <v>47307.466410153051</v>
          </cell>
          <cell r="V39">
            <v>65729.263317263569</v>
          </cell>
          <cell r="W39">
            <v>50204.457957034429</v>
          </cell>
          <cell r="X39">
            <v>65103.239724335705</v>
          </cell>
          <cell r="Y39">
            <v>81076.999376584718</v>
          </cell>
          <cell r="Z39">
            <v>74027.95557610612</v>
          </cell>
          <cell r="AA39">
            <v>829759.92092088924</v>
          </cell>
        </row>
        <row r="40">
          <cell r="A40" t="str">
            <v>Installation Labour</v>
          </cell>
          <cell r="B40" t="str">
            <v>Installation Labour</v>
          </cell>
          <cell r="C40">
            <v>91424</v>
          </cell>
          <cell r="D40">
            <v>48007</v>
          </cell>
          <cell r="E40">
            <v>38152</v>
          </cell>
          <cell r="F40">
            <v>49695</v>
          </cell>
          <cell r="G40">
            <v>74143</v>
          </cell>
          <cell r="H40">
            <v>55494</v>
          </cell>
          <cell r="I40">
            <v>48383</v>
          </cell>
          <cell r="J40">
            <v>43401</v>
          </cell>
          <cell r="K40">
            <v>46552</v>
          </cell>
          <cell r="L40">
            <v>68782</v>
          </cell>
          <cell r="M40">
            <v>84253</v>
          </cell>
          <cell r="N40">
            <v>79312</v>
          </cell>
          <cell r="O40">
            <v>78635</v>
          </cell>
          <cell r="P40">
            <v>56308</v>
          </cell>
          <cell r="Q40">
            <v>51762</v>
          </cell>
          <cell r="R40">
            <v>87124</v>
          </cell>
          <cell r="S40">
            <v>60880</v>
          </cell>
          <cell r="T40">
            <v>65642</v>
          </cell>
          <cell r="U40">
            <v>29544</v>
          </cell>
          <cell r="V40">
            <v>58102.01</v>
          </cell>
          <cell r="W40">
            <v>55714</v>
          </cell>
          <cell r="X40">
            <v>56837.64</v>
          </cell>
          <cell r="Y40">
            <v>65368</v>
          </cell>
          <cell r="Z40">
            <v>64000</v>
          </cell>
          <cell r="AA40">
            <v>729916.65</v>
          </cell>
        </row>
        <row r="41">
          <cell r="A41" t="str">
            <v>Sales Commission</v>
          </cell>
          <cell r="B41" t="str">
            <v>Sales Commission</v>
          </cell>
          <cell r="C41">
            <v>3206</v>
          </cell>
          <cell r="D41">
            <v>2431.7600000000002</v>
          </cell>
          <cell r="E41">
            <v>2642</v>
          </cell>
          <cell r="F41">
            <v>2975</v>
          </cell>
          <cell r="G41">
            <v>4085</v>
          </cell>
          <cell r="H41">
            <v>1563</v>
          </cell>
          <cell r="I41">
            <v>9049</v>
          </cell>
          <cell r="J41">
            <v>9049</v>
          </cell>
          <cell r="K41">
            <v>9049</v>
          </cell>
          <cell r="L41">
            <v>9049</v>
          </cell>
          <cell r="M41">
            <v>9049</v>
          </cell>
          <cell r="N41">
            <v>9049</v>
          </cell>
          <cell r="O41">
            <v>4852</v>
          </cell>
          <cell r="P41">
            <v>5133</v>
          </cell>
          <cell r="Q41">
            <v>6121</v>
          </cell>
          <cell r="R41">
            <v>4337</v>
          </cell>
          <cell r="S41">
            <v>4337</v>
          </cell>
          <cell r="T41">
            <v>2792</v>
          </cell>
          <cell r="U41">
            <v>4859</v>
          </cell>
          <cell r="V41">
            <v>3645.59</v>
          </cell>
          <cell r="W41">
            <v>3641.76</v>
          </cell>
          <cell r="X41">
            <v>3641.76</v>
          </cell>
          <cell r="Y41">
            <v>2261.37</v>
          </cell>
          <cell r="Z41">
            <v>3000</v>
          </cell>
          <cell r="AA41">
            <v>48621.48</v>
          </cell>
        </row>
        <row r="42">
          <cell r="A42" t="str">
            <v>Sales Advertising</v>
          </cell>
          <cell r="B42" t="str">
            <v>Advertising Expenses</v>
          </cell>
          <cell r="C42">
            <v>15935</v>
          </cell>
          <cell r="D42">
            <v>8022</v>
          </cell>
          <cell r="E42">
            <v>2305</v>
          </cell>
          <cell r="F42">
            <v>7763</v>
          </cell>
          <cell r="G42">
            <v>6771</v>
          </cell>
          <cell r="H42">
            <v>5692</v>
          </cell>
          <cell r="I42">
            <v>8983</v>
          </cell>
          <cell r="J42">
            <v>1361</v>
          </cell>
          <cell r="K42">
            <v>1026</v>
          </cell>
          <cell r="L42">
            <v>490</v>
          </cell>
          <cell r="M42">
            <v>490</v>
          </cell>
          <cell r="N42">
            <v>756</v>
          </cell>
          <cell r="O42">
            <v>3457</v>
          </cell>
          <cell r="P42">
            <v>3457</v>
          </cell>
          <cell r="Q42">
            <v>3467</v>
          </cell>
          <cell r="R42">
            <v>3475</v>
          </cell>
          <cell r="S42">
            <v>3647</v>
          </cell>
          <cell r="T42">
            <v>4092.19</v>
          </cell>
          <cell r="U42">
            <v>3536.64</v>
          </cell>
          <cell r="V42">
            <v>3474.83</v>
          </cell>
          <cell r="W42">
            <v>6958.17</v>
          </cell>
          <cell r="X42">
            <v>5938.0300000000007</v>
          </cell>
          <cell r="Y42">
            <v>4356.5</v>
          </cell>
          <cell r="Z42">
            <v>3474.83</v>
          </cell>
          <cell r="AA42">
            <v>49334.189999999995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565</v>
          </cell>
          <cell r="H43">
            <v>80000</v>
          </cell>
          <cell r="I43">
            <v>0</v>
          </cell>
          <cell r="J43">
            <v>0</v>
          </cell>
          <cell r="K43">
            <v>0</v>
          </cell>
          <cell r="L43">
            <v>10000</v>
          </cell>
          <cell r="M43">
            <v>10000</v>
          </cell>
          <cell r="N43">
            <v>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3000</v>
          </cell>
          <cell r="T43">
            <v>20000</v>
          </cell>
          <cell r="U43">
            <v>20000</v>
          </cell>
          <cell r="V43">
            <v>20000</v>
          </cell>
          <cell r="W43">
            <v>20000</v>
          </cell>
          <cell r="X43">
            <v>20000</v>
          </cell>
          <cell r="Y43">
            <v>20000</v>
          </cell>
          <cell r="Z43">
            <v>20000</v>
          </cell>
          <cell r="AA43">
            <v>163000</v>
          </cell>
        </row>
        <row r="44">
          <cell r="A44" t="str">
            <v>Sales Motor</v>
          </cell>
          <cell r="B44" t="str">
            <v>Motor Vehicle Expenses</v>
          </cell>
          <cell r="C44">
            <v>5789</v>
          </cell>
          <cell r="D44">
            <v>8468</v>
          </cell>
          <cell r="E44">
            <v>358</v>
          </cell>
          <cell r="F44">
            <v>1598</v>
          </cell>
          <cell r="G44">
            <v>7771</v>
          </cell>
          <cell r="H44">
            <v>6196</v>
          </cell>
          <cell r="I44">
            <v>2576</v>
          </cell>
          <cell r="J44">
            <v>11028</v>
          </cell>
          <cell r="K44">
            <v>4994</v>
          </cell>
          <cell r="L44">
            <v>5842</v>
          </cell>
          <cell r="M44">
            <v>5132</v>
          </cell>
          <cell r="N44">
            <v>4929</v>
          </cell>
          <cell r="O44">
            <v>6769</v>
          </cell>
          <cell r="P44">
            <v>9504</v>
          </cell>
          <cell r="Q44">
            <v>6959</v>
          </cell>
          <cell r="R44">
            <v>7144</v>
          </cell>
          <cell r="S44">
            <v>8130</v>
          </cell>
          <cell r="T44">
            <v>6912.51</v>
          </cell>
          <cell r="U44">
            <v>5696.8300000000008</v>
          </cell>
          <cell r="V44">
            <v>5907.1600000000008</v>
          </cell>
          <cell r="W44">
            <v>7662.8899999999994</v>
          </cell>
          <cell r="X44">
            <v>7525.0599999999995</v>
          </cell>
          <cell r="Y44">
            <v>5388.44</v>
          </cell>
          <cell r="Z44">
            <v>6886.22727667036</v>
          </cell>
          <cell r="AA44">
            <v>84485.117276670368</v>
          </cell>
        </row>
        <row r="45">
          <cell r="A45" t="str">
            <v>Sales Rent</v>
          </cell>
          <cell r="B45" t="str">
            <v>Rent</v>
          </cell>
          <cell r="C45">
            <v>4249.5</v>
          </cell>
          <cell r="D45">
            <v>3810.6</v>
          </cell>
          <cell r="E45">
            <v>4191.3</v>
          </cell>
          <cell r="F45">
            <v>4060.7999999999997</v>
          </cell>
          <cell r="G45">
            <v>973.49999999999989</v>
          </cell>
          <cell r="H45">
            <v>3159.6</v>
          </cell>
          <cell r="I45">
            <v>9559.5</v>
          </cell>
          <cell r="J45">
            <v>8936.4</v>
          </cell>
          <cell r="K45">
            <v>6609</v>
          </cell>
          <cell r="L45">
            <v>8639.1</v>
          </cell>
          <cell r="M45">
            <v>8512.5</v>
          </cell>
          <cell r="N45">
            <v>13418.7</v>
          </cell>
          <cell r="O45">
            <v>9080.7000000000007</v>
          </cell>
          <cell r="P45">
            <v>10802.1</v>
          </cell>
          <cell r="Q45">
            <v>10614.9</v>
          </cell>
          <cell r="R45">
            <v>9643.8000000000011</v>
          </cell>
          <cell r="S45">
            <v>9970.2000000000007</v>
          </cell>
          <cell r="T45">
            <v>9887.7959999999985</v>
          </cell>
          <cell r="U45">
            <v>9903.1529999999984</v>
          </cell>
          <cell r="V45">
            <v>9874.9830000000002</v>
          </cell>
          <cell r="W45">
            <v>9853.1729999999989</v>
          </cell>
          <cell r="X45">
            <v>10101.153</v>
          </cell>
          <cell r="Y45">
            <v>9848.1299999999992</v>
          </cell>
          <cell r="Z45">
            <v>10500</v>
          </cell>
          <cell r="AA45">
            <v>120080.08800000002</v>
          </cell>
        </row>
        <row r="46">
          <cell r="A46" t="str">
            <v>Sales Telephone</v>
          </cell>
          <cell r="B46" t="str">
            <v>Telephone</v>
          </cell>
          <cell r="C46">
            <v>2605.5</v>
          </cell>
          <cell r="D46">
            <v>3972</v>
          </cell>
          <cell r="E46">
            <v>2154.5</v>
          </cell>
          <cell r="F46">
            <v>2096.5</v>
          </cell>
          <cell r="G46">
            <v>1908.5</v>
          </cell>
          <cell r="H46">
            <v>2469</v>
          </cell>
          <cell r="I46">
            <v>2312</v>
          </cell>
          <cell r="J46">
            <v>-153</v>
          </cell>
          <cell r="K46">
            <v>2288.5</v>
          </cell>
          <cell r="L46">
            <v>912.5</v>
          </cell>
          <cell r="M46">
            <v>3191.5</v>
          </cell>
          <cell r="N46">
            <v>2436.5</v>
          </cell>
          <cell r="O46">
            <v>3379.5</v>
          </cell>
          <cell r="P46">
            <v>2606</v>
          </cell>
          <cell r="Q46">
            <v>2692.5</v>
          </cell>
          <cell r="R46">
            <v>2585</v>
          </cell>
          <cell r="S46">
            <v>3755</v>
          </cell>
          <cell r="T46">
            <v>3426.1350000000007</v>
          </cell>
          <cell r="U46">
            <v>3810.9850000000001</v>
          </cell>
          <cell r="V46">
            <v>3414.895</v>
          </cell>
          <cell r="W46">
            <v>4969.0300000000007</v>
          </cell>
          <cell r="X46">
            <v>4299.2350000000006</v>
          </cell>
          <cell r="Y46">
            <v>3372.6650000000004</v>
          </cell>
          <cell r="Z46">
            <v>3000</v>
          </cell>
          <cell r="AA46">
            <v>41310.945000000007</v>
          </cell>
        </row>
        <row r="47">
          <cell r="A47" t="str">
            <v>Sales Freight</v>
          </cell>
          <cell r="B47" t="str">
            <v>Freight - Outwards</v>
          </cell>
          <cell r="C47">
            <v>1534</v>
          </cell>
          <cell r="D47">
            <v>1093</v>
          </cell>
          <cell r="E47">
            <v>1010</v>
          </cell>
          <cell r="F47">
            <v>974</v>
          </cell>
          <cell r="G47">
            <v>1115</v>
          </cell>
          <cell r="H47">
            <v>554</v>
          </cell>
          <cell r="I47">
            <v>945</v>
          </cell>
          <cell r="J47">
            <v>1361</v>
          </cell>
          <cell r="K47">
            <v>883</v>
          </cell>
          <cell r="L47">
            <v>915</v>
          </cell>
          <cell r="M47">
            <v>864</v>
          </cell>
          <cell r="N47">
            <v>938</v>
          </cell>
          <cell r="O47">
            <v>1049</v>
          </cell>
          <cell r="P47">
            <v>1145</v>
          </cell>
          <cell r="Q47">
            <v>5047</v>
          </cell>
          <cell r="R47">
            <v>3432</v>
          </cell>
          <cell r="S47">
            <v>7890</v>
          </cell>
          <cell r="T47">
            <v>7908.32</v>
          </cell>
          <cell r="U47">
            <v>3144.28</v>
          </cell>
          <cell r="V47">
            <v>3147.05</v>
          </cell>
          <cell r="W47">
            <v>5247.21</v>
          </cell>
          <cell r="X47">
            <v>4815.72</v>
          </cell>
          <cell r="Y47">
            <v>3834.56</v>
          </cell>
          <cell r="Z47">
            <v>5000</v>
          </cell>
          <cell r="AA47">
            <v>51660.14</v>
          </cell>
        </row>
        <row r="48">
          <cell r="A48" t="str">
            <v>Sales Insurance</v>
          </cell>
          <cell r="B48" t="str">
            <v>Insurance - General</v>
          </cell>
          <cell r="C48">
            <v>7220</v>
          </cell>
          <cell r="D48">
            <v>522.5</v>
          </cell>
          <cell r="E48">
            <v>0</v>
          </cell>
          <cell r="F48">
            <v>181.5</v>
          </cell>
          <cell r="G48">
            <v>0</v>
          </cell>
          <cell r="H48">
            <v>105</v>
          </cell>
          <cell r="I48">
            <v>95.5</v>
          </cell>
          <cell r="J48">
            <v>0</v>
          </cell>
          <cell r="K48">
            <v>347</v>
          </cell>
          <cell r="L48">
            <v>95.5</v>
          </cell>
          <cell r="M48">
            <v>95.5</v>
          </cell>
          <cell r="N48">
            <v>95.5</v>
          </cell>
          <cell r="O48">
            <v>540</v>
          </cell>
          <cell r="P48">
            <v>635.5</v>
          </cell>
          <cell r="Q48">
            <v>645</v>
          </cell>
          <cell r="R48">
            <v>968.5</v>
          </cell>
          <cell r="S48">
            <v>1114.5</v>
          </cell>
          <cell r="T48">
            <v>1041.5150000000001</v>
          </cell>
          <cell r="U48">
            <v>1079.3900000000001</v>
          </cell>
          <cell r="V48">
            <v>1006.515</v>
          </cell>
          <cell r="W48">
            <v>1006.515</v>
          </cell>
          <cell r="X48">
            <v>1061.06</v>
          </cell>
          <cell r="Y48">
            <v>1638.48</v>
          </cell>
          <cell r="Z48">
            <v>750</v>
          </cell>
          <cell r="AA48">
            <v>11486.975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1320</v>
          </cell>
          <cell r="D50">
            <v>793</v>
          </cell>
          <cell r="E50">
            <v>1127</v>
          </cell>
          <cell r="F50">
            <v>655</v>
          </cell>
          <cell r="G50">
            <v>1200</v>
          </cell>
          <cell r="H50">
            <v>1334</v>
          </cell>
          <cell r="I50">
            <v>776</v>
          </cell>
          <cell r="J50">
            <v>1100</v>
          </cell>
          <cell r="K50">
            <v>1982</v>
          </cell>
          <cell r="L50">
            <v>1096</v>
          </cell>
          <cell r="M50">
            <v>745</v>
          </cell>
          <cell r="N50">
            <v>1065</v>
          </cell>
          <cell r="O50">
            <v>936</v>
          </cell>
          <cell r="P50">
            <v>563</v>
          </cell>
          <cell r="Q50">
            <v>1067</v>
          </cell>
          <cell r="R50">
            <v>3114</v>
          </cell>
          <cell r="S50">
            <v>1521</v>
          </cell>
          <cell r="T50">
            <v>2204.41</v>
          </cell>
          <cell r="U50">
            <v>424.61</v>
          </cell>
          <cell r="V50">
            <v>6166.02</v>
          </cell>
          <cell r="W50">
            <v>2969.71</v>
          </cell>
          <cell r="X50">
            <v>1735.59</v>
          </cell>
          <cell r="Y50">
            <v>2070.41</v>
          </cell>
          <cell r="Z50">
            <v>1000</v>
          </cell>
          <cell r="AA50">
            <v>23771.75</v>
          </cell>
        </row>
        <row r="51">
          <cell r="B51" t="str">
            <v>Total Selling Expenses</v>
          </cell>
          <cell r="C51">
            <v>173279.75601165881</v>
          </cell>
          <cell r="D51">
            <v>129385.56389568686</v>
          </cell>
          <cell r="E51">
            <v>156999.14103778749</v>
          </cell>
          <cell r="F51">
            <v>112876.15296735517</v>
          </cell>
          <cell r="G51">
            <v>158521.94635067455</v>
          </cell>
          <cell r="H51">
            <v>221818.80779060748</v>
          </cell>
          <cell r="I51">
            <v>144540.27410352736</v>
          </cell>
          <cell r="J51">
            <v>130409.51978017949</v>
          </cell>
          <cell r="K51">
            <v>129683.74075528626</v>
          </cell>
          <cell r="L51">
            <v>157256.60371514253</v>
          </cell>
          <cell r="M51">
            <v>196206.97958957736</v>
          </cell>
          <cell r="N51">
            <v>179360.53329858879</v>
          </cell>
          <cell r="O51">
            <v>181694.30646055518</v>
          </cell>
          <cell r="P51">
            <v>163665.00520466847</v>
          </cell>
          <cell r="Q51">
            <v>184538.35953406509</v>
          </cell>
          <cell r="R51">
            <v>200295.78643957886</v>
          </cell>
          <cell r="S51">
            <v>174884.32461894886</v>
          </cell>
          <cell r="T51">
            <v>198434.83230159531</v>
          </cell>
          <cell r="U51">
            <v>129306.35441015304</v>
          </cell>
          <cell r="V51">
            <v>180468.31631726355</v>
          </cell>
          <cell r="W51">
            <v>168226.91595703442</v>
          </cell>
          <cell r="X51">
            <v>181058.48772433569</v>
          </cell>
          <cell r="Y51">
            <v>199215.55437658474</v>
          </cell>
          <cell r="Z51">
            <v>191639.01285277648</v>
          </cell>
          <cell r="AA51">
            <v>2153427.2561975596</v>
          </cell>
        </row>
        <row r="52">
          <cell r="C52">
            <v>0.23170792032442741</v>
          </cell>
          <cell r="D52">
            <v>0.15294778141357351</v>
          </cell>
          <cell r="E52">
            <v>0.22748850023080427</v>
          </cell>
          <cell r="F52">
            <v>0.10163748628401403</v>
          </cell>
          <cell r="G52">
            <v>0.15589572693473205</v>
          </cell>
          <cell r="H52">
            <v>0.28963665014990819</v>
          </cell>
          <cell r="I52">
            <v>0.25523937979725575</v>
          </cell>
          <cell r="J52">
            <v>0.16476437480676279</v>
          </cell>
          <cell r="K52">
            <v>0.15458673648214014</v>
          </cell>
          <cell r="L52">
            <v>0.18472221027158314</v>
          </cell>
          <cell r="M52">
            <v>0.18875784018453487</v>
          </cell>
          <cell r="N52">
            <v>0.1809790287527244</v>
          </cell>
          <cell r="O52">
            <v>0.23228031303284905</v>
          </cell>
          <cell r="P52">
            <v>0.18200005471696495</v>
          </cell>
          <cell r="Q52">
            <v>0.17968436606907509</v>
          </cell>
          <cell r="R52">
            <v>0.2188130604972163</v>
          </cell>
          <cell r="S52">
            <v>0.19171750499228113</v>
          </cell>
          <cell r="T52">
            <v>0.195333191251014</v>
          </cell>
          <cell r="U52">
            <v>0.30857184886820321</v>
          </cell>
          <cell r="V52">
            <v>0.35634898159155814</v>
          </cell>
          <cell r="W52">
            <v>0.21041514389046737</v>
          </cell>
          <cell r="X52">
            <v>0.23240972274586963</v>
          </cell>
          <cell r="Y52">
            <v>0.23741091291155178</v>
          </cell>
          <cell r="Z52">
            <v>0.21293223650308496</v>
          </cell>
          <cell r="AA52">
            <v>0.21984754807850398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21445.570189984104</v>
          </cell>
          <cell r="D54">
            <v>27151.469245909226</v>
          </cell>
          <cell r="E54">
            <v>53462.252921040053</v>
          </cell>
          <cell r="F54">
            <v>22760.813075720842</v>
          </cell>
          <cell r="G54">
            <v>31806.391217542518</v>
          </cell>
          <cell r="H54">
            <v>33166.639370070785</v>
          </cell>
          <cell r="I54">
            <v>35199.403947003404</v>
          </cell>
          <cell r="J54">
            <v>31459.001809461301</v>
          </cell>
          <cell r="K54">
            <v>32266.694195332017</v>
          </cell>
          <cell r="L54">
            <v>30024.118588161313</v>
          </cell>
          <cell r="M54">
            <v>41162.681877426694</v>
          </cell>
          <cell r="N54">
            <v>37929.349756475247</v>
          </cell>
          <cell r="O54">
            <v>36161.33146426289</v>
          </cell>
          <cell r="P54">
            <v>36556.60903878777</v>
          </cell>
          <cell r="Q54">
            <v>48291.131750584369</v>
          </cell>
          <cell r="R54">
            <v>38624.128572637681</v>
          </cell>
          <cell r="S54">
            <v>37217.914186767186</v>
          </cell>
          <cell r="T54">
            <v>38381.128960959963</v>
          </cell>
          <cell r="U54">
            <v>25895.098374290741</v>
          </cell>
          <cell r="V54">
            <v>34437.230945028845</v>
          </cell>
          <cell r="W54">
            <v>26728.916237453403</v>
          </cell>
          <cell r="X54">
            <v>34124.575672922983</v>
          </cell>
          <cell r="Y54">
            <v>30625.657434649631</v>
          </cell>
          <cell r="Z54">
            <v>40918.925480399877</v>
          </cell>
          <cell r="AA54">
            <v>427962.64811874536</v>
          </cell>
        </row>
        <row r="55">
          <cell r="A55" t="str">
            <v>Admin Telephone</v>
          </cell>
          <cell r="B55" t="str">
            <v>Telephone</v>
          </cell>
          <cell r="C55">
            <v>2112.5</v>
          </cell>
          <cell r="D55">
            <v>3123</v>
          </cell>
          <cell r="E55">
            <v>2272.5</v>
          </cell>
          <cell r="F55">
            <v>2213.5</v>
          </cell>
          <cell r="G55">
            <v>2411.5</v>
          </cell>
          <cell r="H55">
            <v>2517</v>
          </cell>
          <cell r="I55">
            <v>2855</v>
          </cell>
          <cell r="J55">
            <v>1315</v>
          </cell>
          <cell r="K55">
            <v>2967.5</v>
          </cell>
          <cell r="L55">
            <v>1564.5</v>
          </cell>
          <cell r="M55">
            <v>1629.5</v>
          </cell>
          <cell r="N55">
            <v>1364.5</v>
          </cell>
          <cell r="O55">
            <v>1363.5</v>
          </cell>
          <cell r="P55">
            <v>1371</v>
          </cell>
          <cell r="Q55">
            <v>1301.5</v>
          </cell>
          <cell r="R55">
            <v>1446</v>
          </cell>
          <cell r="S55">
            <v>2235</v>
          </cell>
          <cell r="T55">
            <v>1304.7350000000001</v>
          </cell>
          <cell r="U55">
            <v>2010.9349999999999</v>
          </cell>
          <cell r="V55">
            <v>1645.835</v>
          </cell>
          <cell r="W55">
            <v>2901.3999999999996</v>
          </cell>
          <cell r="X55">
            <v>1590.6949999999999</v>
          </cell>
          <cell r="Y55">
            <v>1322.385</v>
          </cell>
          <cell r="Z55">
            <v>1500</v>
          </cell>
          <cell r="AA55">
            <v>19992.985000000001</v>
          </cell>
        </row>
        <row r="56">
          <cell r="A56" t="str">
            <v>Admin Other</v>
          </cell>
          <cell r="B56" t="str">
            <v>Other Admin Expenses</v>
          </cell>
          <cell r="C56">
            <v>8140</v>
          </cell>
          <cell r="D56">
            <v>4971</v>
          </cell>
          <cell r="E56">
            <v>8446</v>
          </cell>
          <cell r="F56">
            <v>22928</v>
          </cell>
          <cell r="G56">
            <v>38781</v>
          </cell>
          <cell r="H56">
            <v>29233</v>
          </cell>
          <cell r="I56">
            <v>5995</v>
          </cell>
          <cell r="J56">
            <v>6668</v>
          </cell>
          <cell r="K56">
            <v>11382</v>
          </cell>
          <cell r="L56">
            <v>6043</v>
          </cell>
          <cell r="M56">
            <v>11695</v>
          </cell>
          <cell r="N56">
            <v>10841</v>
          </cell>
          <cell r="O56">
            <v>6494</v>
          </cell>
          <cell r="P56">
            <v>5443</v>
          </cell>
          <cell r="Q56">
            <v>12898</v>
          </cell>
          <cell r="R56">
            <v>10643</v>
          </cell>
          <cell r="S56">
            <v>7874</v>
          </cell>
          <cell r="T56">
            <v>11446.749999999998</v>
          </cell>
          <cell r="U56">
            <v>6296.2000000000007</v>
          </cell>
          <cell r="V56">
            <v>8794.5299999999988</v>
          </cell>
          <cell r="W56">
            <v>6277.6400000000012</v>
          </cell>
          <cell r="X56">
            <v>7133.079999999999</v>
          </cell>
          <cell r="Y56">
            <v>6381.51</v>
          </cell>
          <cell r="Z56">
            <v>5500</v>
          </cell>
          <cell r="AA56">
            <v>95181.709999999992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-11507</v>
          </cell>
          <cell r="D57">
            <v>-3633</v>
          </cell>
          <cell r="E57">
            <v>-19015</v>
          </cell>
          <cell r="F57">
            <v>-14852</v>
          </cell>
          <cell r="G57">
            <v>-20746</v>
          </cell>
          <cell r="H57">
            <v>-10605</v>
          </cell>
          <cell r="I57">
            <v>-3826</v>
          </cell>
          <cell r="J57">
            <v>-1094</v>
          </cell>
          <cell r="K57">
            <v>28172</v>
          </cell>
          <cell r="L57">
            <v>-21884</v>
          </cell>
          <cell r="M57">
            <v>410</v>
          </cell>
          <cell r="N57">
            <v>-2988</v>
          </cell>
          <cell r="O57">
            <v>-1723</v>
          </cell>
          <cell r="P57">
            <v>-5979</v>
          </cell>
          <cell r="Q57">
            <v>-21267</v>
          </cell>
          <cell r="R57">
            <v>-7003</v>
          </cell>
          <cell r="S57">
            <v>-4322</v>
          </cell>
          <cell r="T57">
            <v>-1894.36</v>
          </cell>
          <cell r="U57">
            <v>-2550.61</v>
          </cell>
          <cell r="V57">
            <v>-2390.4700000000003</v>
          </cell>
          <cell r="W57">
            <v>-1773.19</v>
          </cell>
          <cell r="X57">
            <v>-3769.6000000000004</v>
          </cell>
          <cell r="Y57">
            <v>1052.6099999999999</v>
          </cell>
          <cell r="Z57">
            <v>-2500</v>
          </cell>
          <cell r="AA57">
            <v>-54119.62</v>
          </cell>
        </row>
        <row r="58">
          <cell r="B58" t="str">
            <v>Total Administrative expenses</v>
          </cell>
          <cell r="C58">
            <v>20191.070189984104</v>
          </cell>
          <cell r="D58">
            <v>31612.469245909226</v>
          </cell>
          <cell r="E58">
            <v>45165.752921040053</v>
          </cell>
          <cell r="F58">
            <v>33050.313075720842</v>
          </cell>
          <cell r="G58">
            <v>52252.891217542521</v>
          </cell>
          <cell r="H58">
            <v>54311.639370070785</v>
          </cell>
          <cell r="I58">
            <v>40223.403947003404</v>
          </cell>
          <cell r="J58">
            <v>38348.001809461304</v>
          </cell>
          <cell r="K58">
            <v>74788.19419533202</v>
          </cell>
          <cell r="L58">
            <v>15747.618588161313</v>
          </cell>
          <cell r="M58">
            <v>54897.181877426694</v>
          </cell>
          <cell r="N58">
            <v>47146.849756475247</v>
          </cell>
          <cell r="O58">
            <v>42295.83146426289</v>
          </cell>
          <cell r="P58">
            <v>37391.60903878777</v>
          </cell>
          <cell r="Q58">
            <v>41223.631750584369</v>
          </cell>
          <cell r="R58">
            <v>43710.128572637681</v>
          </cell>
          <cell r="S58">
            <v>43004.914186767186</v>
          </cell>
          <cell r="T58">
            <v>49238.253960959963</v>
          </cell>
          <cell r="U58">
            <v>31651.623374290743</v>
          </cell>
          <cell r="V58">
            <v>42487.125945028842</v>
          </cell>
          <cell r="W58">
            <v>34134.766237453397</v>
          </cell>
          <cell r="X58">
            <v>39078.750672922986</v>
          </cell>
          <cell r="Y58">
            <v>39382.162434649632</v>
          </cell>
          <cell r="Z58">
            <v>45418.925480399877</v>
          </cell>
          <cell r="AA58">
            <v>489017.72311874537</v>
          </cell>
        </row>
        <row r="59">
          <cell r="C59">
            <v>2.6999292880646591E-2</v>
          </cell>
          <cell r="D59">
            <v>3.7369370203191726E-2</v>
          </cell>
          <cell r="E59">
            <v>6.5444239540963442E-2</v>
          </cell>
          <cell r="F59">
            <v>2.9759613998250316E-2</v>
          </cell>
          <cell r="G59">
            <v>5.1387222074475901E-2</v>
          </cell>
          <cell r="H59">
            <v>7.0916625366351183E-2</v>
          </cell>
          <cell r="I59">
            <v>7.1029315119564257E-2</v>
          </cell>
          <cell r="J59">
            <v>4.8450332106696484E-2</v>
          </cell>
          <cell r="K59">
            <v>8.9149671352132448E-2</v>
          </cell>
          <cell r="L59">
            <v>1.8498014349771427E-2</v>
          </cell>
          <cell r="M59">
            <v>5.2812970797859946E-2</v>
          </cell>
          <cell r="N59">
            <v>4.7572288734629035E-2</v>
          </cell>
          <cell r="O59">
            <v>5.4071529063770919E-2</v>
          </cell>
          <cell r="P59">
            <v>4.158051308833257E-2</v>
          </cell>
          <cell r="Q59">
            <v>4.0139308471534338E-2</v>
          </cell>
          <cell r="R59">
            <v>4.7751114377989415E-2</v>
          </cell>
          <cell r="S59">
            <v>4.7144275899275362E-2</v>
          </cell>
          <cell r="T59">
            <v>4.846863409143954E-2</v>
          </cell>
          <cell r="U59">
            <v>7.5532250436085677E-2</v>
          </cell>
          <cell r="V59">
            <v>8.3894194672081521E-2</v>
          </cell>
          <cell r="W59">
            <v>4.269514012463764E-2</v>
          </cell>
          <cell r="X59">
            <v>5.0162142207753939E-2</v>
          </cell>
          <cell r="Y59">
            <v>4.6932857051749037E-2</v>
          </cell>
          <cell r="Z59">
            <v>5.0465472755999864E-2</v>
          </cell>
          <cell r="AA59">
            <v>4.9924763924658805E-2</v>
          </cell>
        </row>
        <row r="61">
          <cell r="B61" t="str">
            <v>EBITDA</v>
          </cell>
          <cell r="C61">
            <v>240886</v>
          </cell>
          <cell r="D61">
            <v>275361.99999999994</v>
          </cell>
          <cell r="E61">
            <v>-84957.000000000029</v>
          </cell>
          <cell r="F61">
            <v>588842</v>
          </cell>
          <cell r="G61">
            <v>279288</v>
          </cell>
          <cell r="H61">
            <v>-68036.000000000015</v>
          </cell>
          <cell r="I61">
            <v>50849.999999999985</v>
          </cell>
          <cell r="J61">
            <v>192101.99999999997</v>
          </cell>
          <cell r="K61">
            <v>204468</v>
          </cell>
          <cell r="L61">
            <v>238711.99999999994</v>
          </cell>
          <cell r="M61">
            <v>536308.99999999988</v>
          </cell>
          <cell r="N61">
            <v>241305.99999999994</v>
          </cell>
          <cell r="O61">
            <v>114082.00000000003</v>
          </cell>
          <cell r="P61">
            <v>204181.00000000003</v>
          </cell>
          <cell r="Q61">
            <v>344837</v>
          </cell>
          <cell r="R61">
            <v>205863</v>
          </cell>
          <cell r="S61">
            <v>217241.99999999994</v>
          </cell>
          <cell r="T61">
            <v>240007.18</v>
          </cell>
          <cell r="U61">
            <v>-39772.26</v>
          </cell>
          <cell r="V61">
            <v>-73244.856000000029</v>
          </cell>
          <cell r="W61">
            <v>141313.38</v>
          </cell>
          <cell r="X61">
            <v>98418.709999999963</v>
          </cell>
          <cell r="Y61">
            <v>123544.53999999992</v>
          </cell>
          <cell r="Z61">
            <v>168280.16999999998</v>
          </cell>
          <cell r="AA61">
            <v>1744751.8640000005</v>
          </cell>
        </row>
        <row r="62">
          <cell r="C62">
            <v>0.32211029943690939</v>
          </cell>
          <cell r="D62">
            <v>0.32550777472793763</v>
          </cell>
          <cell r="E62">
            <v>-0.12310093154877051</v>
          </cell>
          <cell r="F62">
            <v>0.53021315065335461</v>
          </cell>
          <cell r="G62">
            <v>0.27466105978683103</v>
          </cell>
          <cell r="H62">
            <v>-8.8837007672500717E-2</v>
          </cell>
          <cell r="I62">
            <v>8.9794505671092498E-2</v>
          </cell>
          <cell r="J62">
            <v>0.2427090137474715</v>
          </cell>
          <cell r="K62">
            <v>0.24373171726033668</v>
          </cell>
          <cell r="L62">
            <v>0.28040417519270205</v>
          </cell>
          <cell r="M62">
            <v>0.51594764224638845</v>
          </cell>
          <cell r="N62">
            <v>0.24348347269632317</v>
          </cell>
          <cell r="O62">
            <v>0.14584388023829617</v>
          </cell>
          <cell r="P62">
            <v>0.22705497198801683</v>
          </cell>
          <cell r="Q62">
            <v>0.33576660103951844</v>
          </cell>
          <cell r="R62">
            <v>0.22489496096677425</v>
          </cell>
          <cell r="S62">
            <v>0.23815224326297574</v>
          </cell>
          <cell r="T62">
            <v>0.23625574123651297</v>
          </cell>
          <cell r="U62">
            <v>-9.4911034015689871E-2</v>
          </cell>
          <cell r="V62">
            <v>-0.14462776832546728</v>
          </cell>
          <cell r="W62">
            <v>0.17675218627881495</v>
          </cell>
          <cell r="X62">
            <v>0.1263319129171748</v>
          </cell>
          <cell r="Y62">
            <v>0.14723158599951758</v>
          </cell>
          <cell r="Z62">
            <v>0.18697796666666666</v>
          </cell>
          <cell r="AA62">
            <v>0.1781250879043435</v>
          </cell>
        </row>
        <row r="64">
          <cell r="A64" t="str">
            <v>Depreciation</v>
          </cell>
          <cell r="B64" t="str">
            <v>Depreciation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85957</v>
          </cell>
          <cell r="I64">
            <v>11468</v>
          </cell>
          <cell r="J64">
            <v>11468</v>
          </cell>
          <cell r="K64">
            <v>11507</v>
          </cell>
          <cell r="L64">
            <v>11507</v>
          </cell>
          <cell r="M64">
            <v>438</v>
          </cell>
          <cell r="N64">
            <v>627</v>
          </cell>
          <cell r="O64">
            <v>11199</v>
          </cell>
          <cell r="P64">
            <v>11289</v>
          </cell>
          <cell r="Q64">
            <v>12558</v>
          </cell>
          <cell r="R64">
            <v>12595</v>
          </cell>
          <cell r="S64">
            <v>13907</v>
          </cell>
          <cell r="T64">
            <v>14541.27</v>
          </cell>
          <cell r="U64">
            <v>14590.14</v>
          </cell>
          <cell r="V64">
            <v>14693</v>
          </cell>
          <cell r="W64">
            <v>14944.850000000002</v>
          </cell>
          <cell r="X64">
            <v>14953.300000000003</v>
          </cell>
          <cell r="Y64">
            <v>14953.300000000003</v>
          </cell>
          <cell r="Z64">
            <v>15000</v>
          </cell>
          <cell r="AA64">
            <v>165223.85999999999</v>
          </cell>
        </row>
        <row r="66">
          <cell r="B66" t="str">
            <v>EBIT</v>
          </cell>
          <cell r="C66">
            <v>240886</v>
          </cell>
          <cell r="D66">
            <v>275361.99999999994</v>
          </cell>
          <cell r="E66">
            <v>-84957.000000000029</v>
          </cell>
          <cell r="F66">
            <v>588842</v>
          </cell>
          <cell r="G66">
            <v>279288</v>
          </cell>
          <cell r="H66">
            <v>-153993</v>
          </cell>
          <cell r="I66">
            <v>39381.999999999985</v>
          </cell>
          <cell r="J66">
            <v>180633.99999999997</v>
          </cell>
          <cell r="K66">
            <v>192961</v>
          </cell>
          <cell r="L66">
            <v>227204.99999999994</v>
          </cell>
          <cell r="M66">
            <v>535870.99999999988</v>
          </cell>
          <cell r="N66">
            <v>240678.99999999994</v>
          </cell>
          <cell r="O66">
            <v>102883.00000000003</v>
          </cell>
          <cell r="P66">
            <v>192892.00000000003</v>
          </cell>
          <cell r="Q66">
            <v>332279</v>
          </cell>
          <cell r="R66">
            <v>193268</v>
          </cell>
          <cell r="S66">
            <v>203334.99999999994</v>
          </cell>
          <cell r="T66">
            <v>225465.91</v>
          </cell>
          <cell r="U66">
            <v>-54362.400000000001</v>
          </cell>
          <cell r="V66">
            <v>-87937.856000000029</v>
          </cell>
          <cell r="W66">
            <v>126368.53</v>
          </cell>
          <cell r="X66">
            <v>83465.40999999996</v>
          </cell>
          <cell r="Y66">
            <v>108591.23999999992</v>
          </cell>
          <cell r="Z66">
            <v>153280.16999999998</v>
          </cell>
          <cell r="AA66">
            <v>1579528.0040000007</v>
          </cell>
        </row>
        <row r="67">
          <cell r="C67">
            <v>0.32211029943690939</v>
          </cell>
          <cell r="D67">
            <v>0.32550777472793763</v>
          </cell>
          <cell r="E67">
            <v>-0.12310093154877051</v>
          </cell>
          <cell r="F67">
            <v>0.53021315065335461</v>
          </cell>
          <cell r="G67">
            <v>0.27466105978683103</v>
          </cell>
          <cell r="H67">
            <v>-0.2010740978674731</v>
          </cell>
          <cell r="I67">
            <v>6.9543504864089764E-2</v>
          </cell>
          <cell r="J67">
            <v>0.22821990395342456</v>
          </cell>
          <cell r="K67">
            <v>0.23001504340176374</v>
          </cell>
          <cell r="L67">
            <v>0.26688742344187921</v>
          </cell>
          <cell r="M67">
            <v>0.51552627123209638</v>
          </cell>
          <cell r="N67">
            <v>0.24285081483708801</v>
          </cell>
          <cell r="O67">
            <v>0.13152693615606867</v>
          </cell>
          <cell r="P67">
            <v>0.21450128884035508</v>
          </cell>
          <cell r="Q67">
            <v>0.32353891962524367</v>
          </cell>
          <cell r="R67">
            <v>0.21113555770646752</v>
          </cell>
          <cell r="S67">
            <v>0.22290664965281654</v>
          </cell>
          <cell r="T67">
            <v>0.22194175895327348</v>
          </cell>
          <cell r="U67">
            <v>-0.12972839852637338</v>
          </cell>
          <cell r="V67">
            <v>-0.17364026034273725</v>
          </cell>
          <cell r="W67">
            <v>0.15805944174812048</v>
          </cell>
          <cell r="X67">
            <v>0.10713760531626851</v>
          </cell>
          <cell r="Y67">
            <v>0.12941130778304125</v>
          </cell>
          <cell r="Z67">
            <v>0.17031129999999997</v>
          </cell>
          <cell r="AA67">
            <v>0.1612570648956603</v>
          </cell>
        </row>
        <row r="69">
          <cell r="A69" t="str">
            <v>Interest</v>
          </cell>
          <cell r="B69" t="str">
            <v>Interest expense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6500</v>
          </cell>
          <cell r="K69">
            <v>-6500</v>
          </cell>
          <cell r="L69">
            <v>931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706.48</v>
          </cell>
          <cell r="Y69">
            <v>0</v>
          </cell>
          <cell r="AA69">
            <v>706.48</v>
          </cell>
        </row>
        <row r="71">
          <cell r="B71" t="str">
            <v>Profit Before Tax</v>
          </cell>
          <cell r="C71">
            <v>240886</v>
          </cell>
          <cell r="D71">
            <v>275361.99999999994</v>
          </cell>
          <cell r="E71">
            <v>-84957.000000000029</v>
          </cell>
          <cell r="F71">
            <v>588842</v>
          </cell>
          <cell r="G71">
            <v>279288</v>
          </cell>
          <cell r="H71">
            <v>-153993</v>
          </cell>
          <cell r="I71">
            <v>39381.999999999985</v>
          </cell>
          <cell r="J71">
            <v>174133.99999999997</v>
          </cell>
          <cell r="K71">
            <v>199461</v>
          </cell>
          <cell r="L71">
            <v>226273.99999999994</v>
          </cell>
          <cell r="M71">
            <v>535870.99999999988</v>
          </cell>
          <cell r="N71">
            <v>240678.99999999994</v>
          </cell>
          <cell r="O71">
            <v>102883.00000000003</v>
          </cell>
          <cell r="P71">
            <v>192892.00000000003</v>
          </cell>
          <cell r="Q71">
            <v>332279</v>
          </cell>
          <cell r="R71">
            <v>193268</v>
          </cell>
          <cell r="S71">
            <v>203334.99999999994</v>
          </cell>
          <cell r="T71">
            <v>225465.91</v>
          </cell>
          <cell r="U71">
            <v>-54362.400000000001</v>
          </cell>
          <cell r="V71">
            <v>-87937.856000000029</v>
          </cell>
          <cell r="W71">
            <v>126368.53</v>
          </cell>
          <cell r="X71">
            <v>82758.929999999964</v>
          </cell>
          <cell r="Y71">
            <v>108591.23999999992</v>
          </cell>
          <cell r="Z71">
            <v>153280.16999999998</v>
          </cell>
          <cell r="AA71">
            <v>1578821.5240000007</v>
          </cell>
        </row>
        <row r="72">
          <cell r="C72">
            <v>0.32211029943690939</v>
          </cell>
          <cell r="D72">
            <v>0.32550777472793763</v>
          </cell>
          <cell r="E72">
            <v>-0.12310093154877051</v>
          </cell>
          <cell r="F72">
            <v>0.53021315065335461</v>
          </cell>
          <cell r="G72">
            <v>0.27466105978683103</v>
          </cell>
          <cell r="H72">
            <v>-0.2010740978674731</v>
          </cell>
          <cell r="I72">
            <v>6.9543504864089764E-2</v>
          </cell>
          <cell r="J72">
            <v>0.22000755536070526</v>
          </cell>
          <cell r="K72">
            <v>0.23776322973014855</v>
          </cell>
          <cell r="L72">
            <v>0.26579381990663836</v>
          </cell>
          <cell r="M72">
            <v>0.51552627123209638</v>
          </cell>
          <cell r="N72">
            <v>0.24285081483708801</v>
          </cell>
          <cell r="O72">
            <v>0.13152693615606867</v>
          </cell>
          <cell r="P72">
            <v>0.21450128884035508</v>
          </cell>
          <cell r="Q72">
            <v>0.32353891962524367</v>
          </cell>
          <cell r="R72">
            <v>0.21113555770646752</v>
          </cell>
          <cell r="S72">
            <v>0.22290664965281654</v>
          </cell>
          <cell r="T72">
            <v>0.22194175895327348</v>
          </cell>
          <cell r="U72">
            <v>-0.12972839852637338</v>
          </cell>
          <cell r="V72">
            <v>-0.17364026034273725</v>
          </cell>
          <cell r="W72">
            <v>0.15805944174812048</v>
          </cell>
          <cell r="X72">
            <v>0.10623075569552339</v>
          </cell>
          <cell r="Y72">
            <v>0.12941130778304125</v>
          </cell>
          <cell r="Z72">
            <v>0.17031129999999997</v>
          </cell>
          <cell r="AA72">
            <v>0.16118493898784544</v>
          </cell>
        </row>
        <row r="74">
          <cell r="A74" t="str">
            <v>Income Tax</v>
          </cell>
          <cell r="B74" t="str">
            <v>Income tax</v>
          </cell>
          <cell r="C74">
            <v>72265.8</v>
          </cell>
          <cell r="D74">
            <v>82608.599999999977</v>
          </cell>
          <cell r="E74">
            <v>-25487.100000000009</v>
          </cell>
          <cell r="F74">
            <v>176652.6</v>
          </cell>
          <cell r="G74">
            <v>83786.399999999994</v>
          </cell>
          <cell r="H74">
            <v>191842.8</v>
          </cell>
          <cell r="I74">
            <v>11814.599999999995</v>
          </cell>
          <cell r="J74">
            <v>52240.19999999999</v>
          </cell>
          <cell r="K74">
            <v>59838.299999999996</v>
          </cell>
          <cell r="L74">
            <v>67882.199999999983</v>
          </cell>
          <cell r="M74">
            <v>160761.29999999996</v>
          </cell>
          <cell r="N74">
            <v>72203.699999999983</v>
          </cell>
          <cell r="O74">
            <v>30864.900000000009</v>
          </cell>
          <cell r="P74">
            <v>57867.482711636338</v>
          </cell>
          <cell r="Q74">
            <v>99683.7</v>
          </cell>
          <cell r="R74">
            <v>57980.4</v>
          </cell>
          <cell r="S74">
            <v>61000.499999999978</v>
          </cell>
          <cell r="T74">
            <v>67639.773000000001</v>
          </cell>
          <cell r="U74">
            <v>-16308.72</v>
          </cell>
          <cell r="V74">
            <v>-26381.356800000009</v>
          </cell>
          <cell r="W74">
            <v>37910.559000000001</v>
          </cell>
          <cell r="X74">
            <v>24827.561999999984</v>
          </cell>
          <cell r="Y74">
            <v>32577.371999999974</v>
          </cell>
          <cell r="Z74">
            <v>45984.050999999992</v>
          </cell>
          <cell r="AA74">
            <v>473646.22291163623</v>
          </cell>
        </row>
        <row r="76">
          <cell r="B76" t="str">
            <v>PAT</v>
          </cell>
          <cell r="C76">
            <v>168620.2</v>
          </cell>
          <cell r="D76">
            <v>192753.39999999997</v>
          </cell>
          <cell r="E76">
            <v>-59469.900000000023</v>
          </cell>
          <cell r="F76">
            <v>412189.4</v>
          </cell>
          <cell r="G76">
            <v>195501.6</v>
          </cell>
          <cell r="H76">
            <v>-345835.8</v>
          </cell>
          <cell r="I76">
            <v>27567.399999999991</v>
          </cell>
          <cell r="J76">
            <v>121893.79999999999</v>
          </cell>
          <cell r="K76">
            <v>139622.70000000001</v>
          </cell>
          <cell r="L76">
            <v>158391.79999999996</v>
          </cell>
          <cell r="M76">
            <v>375109.69999999995</v>
          </cell>
          <cell r="N76">
            <v>168475.29999999996</v>
          </cell>
          <cell r="O76">
            <v>72018.10000000002</v>
          </cell>
          <cell r="P76">
            <v>135024.51728836368</v>
          </cell>
          <cell r="Q76">
            <v>232595.3</v>
          </cell>
          <cell r="R76">
            <v>135287.6</v>
          </cell>
          <cell r="S76">
            <v>142334.49999999997</v>
          </cell>
          <cell r="T76">
            <v>157826.13699999999</v>
          </cell>
          <cell r="U76">
            <v>-38053.68</v>
          </cell>
          <cell r="V76">
            <v>-61556.49920000002</v>
          </cell>
          <cell r="W76">
            <v>88457.97099999999</v>
          </cell>
          <cell r="X76">
            <v>57931.36799999998</v>
          </cell>
          <cell r="Y76">
            <v>76013.867999999944</v>
          </cell>
          <cell r="Z76">
            <v>107296.11899999999</v>
          </cell>
          <cell r="AA76">
            <v>1105175.3010883643</v>
          </cell>
        </row>
        <row r="77">
          <cell r="C77">
            <v>0.22547720960583659</v>
          </cell>
          <cell r="D77">
            <v>0.22785544230955637</v>
          </cell>
          <cell r="E77">
            <v>-8.6170652084139363E-2</v>
          </cell>
          <cell r="F77">
            <v>0.37114920545734825</v>
          </cell>
          <cell r="G77">
            <v>0.19226274185078174</v>
          </cell>
          <cell r="H77">
            <v>-0.45157001613888842</v>
          </cell>
          <cell r="I77">
            <v>4.8680453404862836E-2</v>
          </cell>
          <cell r="J77">
            <v>0.1540052887524937</v>
          </cell>
          <cell r="K77">
            <v>0.16643426081110399</v>
          </cell>
          <cell r="L77">
            <v>0.18605567393464686</v>
          </cell>
          <cell r="M77">
            <v>0.36086838986246755</v>
          </cell>
          <cell r="N77">
            <v>0.16999557038596161</v>
          </cell>
          <cell r="O77">
            <v>9.2068855309248063E-2</v>
          </cell>
          <cell r="P77">
            <v>0.15015103261618321</v>
          </cell>
          <cell r="Q77">
            <v>0.22647724373767056</v>
          </cell>
          <cell r="R77">
            <v>0.14779489039452728</v>
          </cell>
          <cell r="S77">
            <v>0.15603465475697159</v>
          </cell>
          <cell r="T77">
            <v>0.15535923126729143</v>
          </cell>
          <cell r="U77">
            <v>-9.0809878968461363E-2</v>
          </cell>
          <cell r="V77">
            <v>-0.12154818223991608</v>
          </cell>
          <cell r="W77">
            <v>0.11064160922368432</v>
          </cell>
          <cell r="X77">
            <v>7.436167917003593E-2</v>
          </cell>
          <cell r="Y77">
            <v>9.0587915448128872E-2</v>
          </cell>
          <cell r="Z77">
            <v>0.11921791</v>
          </cell>
          <cell r="AA77">
            <v>0.11282948121044342</v>
          </cell>
        </row>
      </sheetData>
      <sheetData sheetId="51" refreshError="1">
        <row r="9">
          <cell r="A9" t="str">
            <v>Sales - External</v>
          </cell>
          <cell r="B9" t="str">
            <v>External Sales</v>
          </cell>
          <cell r="C9">
            <v>1878427.87</v>
          </cell>
          <cell r="D9">
            <v>2590614.35</v>
          </cell>
          <cell r="E9">
            <v>2407068.1999999997</v>
          </cell>
          <cell r="F9">
            <v>2909682.33</v>
          </cell>
          <cell r="G9">
            <v>2959644.5700000003</v>
          </cell>
          <cell r="H9">
            <v>2455254.8600000003</v>
          </cell>
          <cell r="I9">
            <v>1186067.4500000011</v>
          </cell>
          <cell r="J9">
            <v>2221235.1799999997</v>
          </cell>
          <cell r="K9">
            <v>2403285.0400000028</v>
          </cell>
          <cell r="L9">
            <v>2466491.350000002</v>
          </cell>
          <cell r="M9">
            <v>2846385.5099999984</v>
          </cell>
          <cell r="N9">
            <v>2868930.5900000036</v>
          </cell>
          <cell r="O9">
            <v>2004154.8</v>
          </cell>
          <cell r="P9">
            <v>2335504.0600000005</v>
          </cell>
          <cell r="Q9">
            <v>1961669.7699999998</v>
          </cell>
          <cell r="R9">
            <v>2699053.9699999997</v>
          </cell>
          <cell r="S9">
            <v>2390112.5100000002</v>
          </cell>
          <cell r="T9">
            <v>2161291.1199999992</v>
          </cell>
          <cell r="U9">
            <v>844584.62999999977</v>
          </cell>
          <cell r="V9">
            <v>1731780.920000002</v>
          </cell>
          <cell r="W9">
            <v>1545340.0999999971</v>
          </cell>
          <cell r="X9">
            <v>822368.99000000418</v>
          </cell>
          <cell r="Y9">
            <v>1458929.6499999997</v>
          </cell>
          <cell r="Z9">
            <v>1500000</v>
          </cell>
          <cell r="AA9">
            <v>21454790.52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20315.899999999998</v>
          </cell>
          <cell r="R11">
            <v>67298.44</v>
          </cell>
          <cell r="S11">
            <v>113135</v>
          </cell>
          <cell r="T11">
            <v>114331.15</v>
          </cell>
          <cell r="U11">
            <v>10870</v>
          </cell>
          <cell r="V11">
            <v>59371</v>
          </cell>
          <cell r="W11">
            <v>93102</v>
          </cell>
          <cell r="X11">
            <v>136203.91999999998</v>
          </cell>
          <cell r="Y11">
            <v>114097</v>
          </cell>
          <cell r="Z11">
            <v>0</v>
          </cell>
          <cell r="AA11">
            <v>728724.40999999992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50028.03</v>
          </cell>
          <cell r="S13">
            <v>70830.440000000017</v>
          </cell>
          <cell r="T13">
            <v>38063.820000000007</v>
          </cell>
          <cell r="U13">
            <v>98561.540000000008</v>
          </cell>
          <cell r="V13">
            <v>24251</v>
          </cell>
          <cell r="W13">
            <v>40102</v>
          </cell>
          <cell r="X13">
            <v>20229.330000000002</v>
          </cell>
          <cell r="Y13">
            <v>42254.79</v>
          </cell>
          <cell r="Z13">
            <v>0</v>
          </cell>
          <cell r="AA13">
            <v>384320.95000000007</v>
          </cell>
        </row>
        <row r="14">
          <cell r="A14" t="str">
            <v>Interco Sales - PWD</v>
          </cell>
          <cell r="B14" t="str">
            <v>PWD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Total Intracompany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20315.899999999998</v>
          </cell>
          <cell r="R16">
            <v>117326.47</v>
          </cell>
          <cell r="S16">
            <v>183965.44</v>
          </cell>
          <cell r="T16">
            <v>152394.97</v>
          </cell>
          <cell r="U16">
            <v>109431.54000000001</v>
          </cell>
          <cell r="V16">
            <v>83622</v>
          </cell>
          <cell r="W16">
            <v>133204</v>
          </cell>
          <cell r="X16">
            <v>156433.25</v>
          </cell>
          <cell r="Y16">
            <v>156351.79</v>
          </cell>
          <cell r="Z16">
            <v>0</v>
          </cell>
          <cell r="AA16">
            <v>1113045.3599999999</v>
          </cell>
        </row>
        <row r="17">
          <cell r="A17" t="str">
            <v>Sales</v>
          </cell>
          <cell r="B17" t="str">
            <v>Total Sales</v>
          </cell>
          <cell r="C17">
            <v>1878427.87</v>
          </cell>
          <cell r="D17">
            <v>2590614.35</v>
          </cell>
          <cell r="E17">
            <v>2407068.1999999997</v>
          </cell>
          <cell r="F17">
            <v>2909682.33</v>
          </cell>
          <cell r="G17">
            <v>2959644.5700000003</v>
          </cell>
          <cell r="H17">
            <v>2455254.8600000003</v>
          </cell>
          <cell r="I17">
            <v>1186067.4500000011</v>
          </cell>
          <cell r="J17">
            <v>2221235.1799999997</v>
          </cell>
          <cell r="K17">
            <v>2403285.0400000028</v>
          </cell>
          <cell r="L17">
            <v>2466491.350000002</v>
          </cell>
          <cell r="M17">
            <v>2846385.5099999984</v>
          </cell>
          <cell r="N17">
            <v>2868930.5900000036</v>
          </cell>
          <cell r="O17">
            <v>2004154.8</v>
          </cell>
          <cell r="P17">
            <v>2335504.0600000005</v>
          </cell>
          <cell r="Q17">
            <v>1981985.6699999997</v>
          </cell>
          <cell r="R17">
            <v>2816380.44</v>
          </cell>
          <cell r="S17">
            <v>2574077.9500000002</v>
          </cell>
          <cell r="T17">
            <v>2313686.0899999994</v>
          </cell>
          <cell r="U17">
            <v>954016.16999999981</v>
          </cell>
          <cell r="V17">
            <v>1815402.920000002</v>
          </cell>
          <cell r="W17">
            <v>1678544.0999999971</v>
          </cell>
          <cell r="X17">
            <v>978802.24000000418</v>
          </cell>
          <cell r="Y17">
            <v>1615281.4399999997</v>
          </cell>
          <cell r="Z17">
            <v>1500000</v>
          </cell>
          <cell r="AA17">
            <v>22567835.879999999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644253.96</v>
          </cell>
          <cell r="D19">
            <v>1079452.22</v>
          </cell>
          <cell r="E19">
            <v>914987.42999999993</v>
          </cell>
          <cell r="F19">
            <v>1122814.3999999999</v>
          </cell>
          <cell r="G19">
            <v>1187342.0200000007</v>
          </cell>
          <cell r="H19">
            <v>1357893.4499999988</v>
          </cell>
          <cell r="I19">
            <v>324458.51000000339</v>
          </cell>
          <cell r="J19">
            <v>927012.31999999867</v>
          </cell>
          <cell r="K19">
            <v>927836.17000000062</v>
          </cell>
          <cell r="L19">
            <v>1018120.2599999998</v>
          </cell>
          <cell r="M19">
            <v>1226265.9000000013</v>
          </cell>
          <cell r="N19">
            <v>1131737.2399999984</v>
          </cell>
          <cell r="O19">
            <v>633457.68000000005</v>
          </cell>
          <cell r="P19">
            <v>976757.90999999992</v>
          </cell>
          <cell r="Q19">
            <v>685906.67999999993</v>
          </cell>
          <cell r="R19">
            <v>1345971.0600000003</v>
          </cell>
          <cell r="S19">
            <v>912417.49999999942</v>
          </cell>
          <cell r="T19">
            <v>1009214.7200000004</v>
          </cell>
          <cell r="U19">
            <v>347209.35999999987</v>
          </cell>
          <cell r="V19">
            <v>662777.26999999955</v>
          </cell>
          <cell r="W19">
            <v>770441.62000000069</v>
          </cell>
          <cell r="X19">
            <v>398299.17999999982</v>
          </cell>
          <cell r="Y19">
            <v>621315.33000000031</v>
          </cell>
          <cell r="Z19">
            <v>629950</v>
          </cell>
          <cell r="AA19">
            <v>8993718.3100000005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1234173.9100000001</v>
          </cell>
          <cell r="D21">
            <v>1511162.1300000001</v>
          </cell>
          <cell r="E21">
            <v>1492080.7699999998</v>
          </cell>
          <cell r="F21">
            <v>1786867.9300000002</v>
          </cell>
          <cell r="G21">
            <v>1772302.5499999996</v>
          </cell>
          <cell r="H21">
            <v>1097361.4100000015</v>
          </cell>
          <cell r="I21">
            <v>861608.93999999773</v>
          </cell>
          <cell r="J21">
            <v>1294222.860000001</v>
          </cell>
          <cell r="K21">
            <v>1475448.8700000022</v>
          </cell>
          <cell r="L21">
            <v>1448371.0900000022</v>
          </cell>
          <cell r="M21">
            <v>1620119.6099999971</v>
          </cell>
          <cell r="N21">
            <v>1737193.3500000052</v>
          </cell>
          <cell r="O21">
            <v>1370697.12</v>
          </cell>
          <cell r="P21">
            <v>1358746.1500000006</v>
          </cell>
          <cell r="Q21">
            <v>1296078.9899999998</v>
          </cell>
          <cell r="R21">
            <v>1470409.3799999997</v>
          </cell>
          <cell r="S21">
            <v>1661660.4500000007</v>
          </cell>
          <cell r="T21">
            <v>1304471.3699999989</v>
          </cell>
          <cell r="U21">
            <v>606806.80999999994</v>
          </cell>
          <cell r="V21">
            <v>1152625.6500000025</v>
          </cell>
          <cell r="W21">
            <v>908102.47999999637</v>
          </cell>
          <cell r="X21">
            <v>580503.06000000436</v>
          </cell>
          <cell r="Y21">
            <v>993966.1099999994</v>
          </cell>
          <cell r="Z21">
            <v>870050</v>
          </cell>
          <cell r="AA21">
            <v>13574117.569999998</v>
          </cell>
        </row>
        <row r="22">
          <cell r="C22">
            <v>0.65702491413737385</v>
          </cell>
          <cell r="D22">
            <v>0.58332191744402251</v>
          </cell>
          <cell r="E22">
            <v>0.6198747380734787</v>
          </cell>
          <cell r="F22">
            <v>0.61411100159514664</v>
          </cell>
          <cell r="G22">
            <v>0.59882276674864354</v>
          </cell>
          <cell r="H22">
            <v>0.44694399260857237</v>
          </cell>
          <cell r="I22">
            <v>0.72644177192451986</v>
          </cell>
          <cell r="J22">
            <v>0.58265908610361605</v>
          </cell>
          <cell r="K22">
            <v>0.61393003553169889</v>
          </cell>
          <cell r="L22">
            <v>0.58721920512715398</v>
          </cell>
          <cell r="M22">
            <v>0.5691848852898348</v>
          </cell>
          <cell r="N22">
            <v>0.60551947685844953</v>
          </cell>
          <cell r="O22">
            <v>0.68392776845381409</v>
          </cell>
          <cell r="P22">
            <v>0.58177854334365842</v>
          </cell>
          <cell r="Q22">
            <v>0.65392954632209821</v>
          </cell>
          <cell r="R22">
            <v>0.52209188755763392</v>
          </cell>
          <cell r="S22">
            <v>0.6455361812178223</v>
          </cell>
          <cell r="T22">
            <v>0.56380654905523475</v>
          </cell>
          <cell r="U22">
            <v>0.63605505764121384</v>
          </cell>
          <cell r="V22">
            <v>0.63491450702304764</v>
          </cell>
          <cell r="W22">
            <v>0.54100603016626014</v>
          </cell>
          <cell r="X22">
            <v>0.59307491981220017</v>
          </cell>
          <cell r="Y22">
            <v>0.61535165661285596</v>
          </cell>
          <cell r="Z22">
            <v>0.58003333333333329</v>
          </cell>
          <cell r="AA22">
            <v>0.60148069323871733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346953.15</v>
          </cell>
          <cell r="D24">
            <v>366026.77999999985</v>
          </cell>
          <cell r="E24">
            <v>385834.74000000011</v>
          </cell>
          <cell r="F24">
            <v>416930.57</v>
          </cell>
          <cell r="G24">
            <v>399656.31000000006</v>
          </cell>
          <cell r="H24">
            <v>287066.50999999983</v>
          </cell>
          <cell r="I24">
            <v>288088.19999999995</v>
          </cell>
          <cell r="J24">
            <v>409179.70000000013</v>
          </cell>
          <cell r="K24">
            <v>344776.06000000011</v>
          </cell>
          <cell r="L24">
            <v>486252.2599999996</v>
          </cell>
          <cell r="M24">
            <v>472547.94999999984</v>
          </cell>
          <cell r="N24">
            <v>470077.86000000045</v>
          </cell>
          <cell r="O24">
            <v>488729.00000000006</v>
          </cell>
          <cell r="P24">
            <v>403843.72999999986</v>
          </cell>
          <cell r="Q24">
            <v>415379.9</v>
          </cell>
          <cell r="R24">
            <v>417869.84000000014</v>
          </cell>
          <cell r="S24">
            <v>434466.25999999983</v>
          </cell>
          <cell r="T24">
            <v>426388.45</v>
          </cell>
          <cell r="U24">
            <v>196954.10000000015</v>
          </cell>
          <cell r="V24">
            <v>438547.23</v>
          </cell>
          <cell r="W24">
            <v>303672.99000000017</v>
          </cell>
          <cell r="X24">
            <v>250823.81999999983</v>
          </cell>
          <cell r="Y24">
            <v>324606.4499999999</v>
          </cell>
          <cell r="Z24">
            <v>301319.55824825715</v>
          </cell>
          <cell r="AA24">
            <v>4402601.3282482568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Factory Rent</v>
          </cell>
          <cell r="B27" t="str">
            <v>Factory Rent</v>
          </cell>
          <cell r="C27">
            <v>35656.57</v>
          </cell>
          <cell r="D27">
            <v>44156.57</v>
          </cell>
          <cell r="E27">
            <v>43732.92</v>
          </cell>
          <cell r="F27">
            <v>44271.930000000008</v>
          </cell>
          <cell r="G27">
            <v>43635.59</v>
          </cell>
          <cell r="H27">
            <v>45295.92</v>
          </cell>
          <cell r="I27">
            <v>43635.57</v>
          </cell>
          <cell r="J27">
            <v>46062.900000000009</v>
          </cell>
          <cell r="K27">
            <v>46397.639999999992</v>
          </cell>
          <cell r="L27">
            <v>51739.530000000006</v>
          </cell>
          <cell r="M27">
            <v>52489.539999999994</v>
          </cell>
          <cell r="N27">
            <v>51910.880000000012</v>
          </cell>
          <cell r="O27">
            <v>45456.979999999996</v>
          </cell>
          <cell r="P27">
            <v>54136.650000000009</v>
          </cell>
          <cell r="Q27">
            <v>61664.75</v>
          </cell>
          <cell r="R27">
            <v>56380.31</v>
          </cell>
          <cell r="S27">
            <v>56557.770000000004</v>
          </cell>
          <cell r="T27">
            <v>59271.659999999996</v>
          </cell>
          <cell r="U27">
            <v>62166.320000000007</v>
          </cell>
          <cell r="V27">
            <v>59697.819999999985</v>
          </cell>
          <cell r="W27">
            <v>51998.170000000027</v>
          </cell>
          <cell r="X27">
            <v>66007.17</v>
          </cell>
          <cell r="Y27">
            <v>66109.249999999985</v>
          </cell>
          <cell r="Z27">
            <v>59335.826433333328</v>
          </cell>
          <cell r="AA27">
            <v>698782.67643333343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6170.54</v>
          </cell>
          <cell r="D28">
            <v>7678.6900000000005</v>
          </cell>
          <cell r="E28">
            <v>4289.76</v>
          </cell>
          <cell r="F28">
            <v>10684.48</v>
          </cell>
          <cell r="G28">
            <v>12703.75</v>
          </cell>
          <cell r="H28">
            <v>9976.7799999999988</v>
          </cell>
          <cell r="I28">
            <v>4771.7299999999996</v>
          </cell>
          <cell r="J28">
            <v>2957.2399999999971</v>
          </cell>
          <cell r="K28">
            <v>4439.4200000000019</v>
          </cell>
          <cell r="L28">
            <v>11965.78</v>
          </cell>
          <cell r="M28">
            <v>11051.410000000002</v>
          </cell>
          <cell r="N28">
            <v>5472.04</v>
          </cell>
          <cell r="O28">
            <v>6006.74</v>
          </cell>
          <cell r="P28">
            <v>9774.0700000000015</v>
          </cell>
          <cell r="Q28">
            <v>13265.37</v>
          </cell>
          <cell r="R28">
            <v>7269.2999999999975</v>
          </cell>
          <cell r="S28">
            <v>3677.6000000000008</v>
          </cell>
          <cell r="T28">
            <v>9257.1100000000042</v>
          </cell>
          <cell r="U28">
            <v>1101.2999999999993</v>
          </cell>
          <cell r="V28">
            <v>4959.26</v>
          </cell>
          <cell r="W28">
            <v>6962.6200000000008</v>
          </cell>
          <cell r="X28">
            <v>5694.090000000002</v>
          </cell>
          <cell r="Y28">
            <v>2520.5699999999956</v>
          </cell>
          <cell r="Z28">
            <v>6170.9271199314253</v>
          </cell>
          <cell r="AA28">
            <v>76658.957119931423</v>
          </cell>
        </row>
        <row r="29">
          <cell r="A29" t="str">
            <v>Factory Motor</v>
          </cell>
          <cell r="B29" t="str">
            <v>Motor Vehicle Expenses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Factory Insurance</v>
          </cell>
          <cell r="B30" t="str">
            <v>Insurance - General</v>
          </cell>
          <cell r="C30">
            <v>4051.42</v>
          </cell>
          <cell r="D30">
            <v>4411.88</v>
          </cell>
          <cell r="E30">
            <v>9167.11</v>
          </cell>
          <cell r="F30">
            <v>2422.579999999999</v>
          </cell>
          <cell r="G30">
            <v>5135.1499999999996</v>
          </cell>
          <cell r="H30">
            <v>4776.5699999999988</v>
          </cell>
          <cell r="I30">
            <v>4776.5699999999979</v>
          </cell>
          <cell r="J30">
            <v>4776.5700000000015</v>
          </cell>
          <cell r="K30">
            <v>4776.57</v>
          </cell>
          <cell r="L30">
            <v>4776.57</v>
          </cell>
          <cell r="M30">
            <v>4776.5700000000024</v>
          </cell>
          <cell r="N30">
            <v>4776.5700000000024</v>
          </cell>
          <cell r="O30">
            <v>4598.12</v>
          </cell>
          <cell r="P30">
            <v>4958.58</v>
          </cell>
          <cell r="Q30">
            <v>4778.3500000000004</v>
          </cell>
          <cell r="R30">
            <v>5275.3</v>
          </cell>
          <cell r="S30">
            <v>7706.4300000000021</v>
          </cell>
          <cell r="T30">
            <v>6636.8399999999983</v>
          </cell>
          <cell r="U30">
            <v>6655.3900000000031</v>
          </cell>
          <cell r="V30">
            <v>6655.3899999999976</v>
          </cell>
          <cell r="W30">
            <v>6516.32</v>
          </cell>
          <cell r="X30">
            <v>6475.159999999998</v>
          </cell>
          <cell r="Y30">
            <v>6856.2000000000035</v>
          </cell>
          <cell r="Z30">
            <v>6639.166666666667</v>
          </cell>
          <cell r="AA30">
            <v>73751.246666666673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7068.4</v>
          </cell>
          <cell r="D31">
            <v>3919.7000000000003</v>
          </cell>
          <cell r="E31">
            <v>2638.0899999999992</v>
          </cell>
          <cell r="F31">
            <v>11229.869999999999</v>
          </cell>
          <cell r="G31">
            <v>7116.3100000000013</v>
          </cell>
          <cell r="H31">
            <v>9169.869999999999</v>
          </cell>
          <cell r="I31">
            <v>11322.450000000003</v>
          </cell>
          <cell r="J31">
            <v>11451.239999999998</v>
          </cell>
          <cell r="K31">
            <v>10544.310000000001</v>
          </cell>
          <cell r="L31">
            <v>7755.82</v>
          </cell>
          <cell r="M31">
            <v>4474.82</v>
          </cell>
          <cell r="N31">
            <v>7605.2999999999993</v>
          </cell>
          <cell r="O31">
            <v>12171.14</v>
          </cell>
          <cell r="P31">
            <v>8680.36</v>
          </cell>
          <cell r="Q31">
            <v>4866.5499999999993</v>
          </cell>
          <cell r="R31">
            <v>13278.58</v>
          </cell>
          <cell r="S31">
            <v>6989.9200000000019</v>
          </cell>
          <cell r="T31">
            <v>17713.07</v>
          </cell>
          <cell r="U31">
            <v>11291.95</v>
          </cell>
          <cell r="V31">
            <v>11059.000000000002</v>
          </cell>
          <cell r="W31">
            <v>14209.639999999996</v>
          </cell>
          <cell r="X31">
            <v>12249.989999999998</v>
          </cell>
          <cell r="Y31">
            <v>9006.0600000000049</v>
          </cell>
          <cell r="Z31">
            <v>8370</v>
          </cell>
          <cell r="AA31">
            <v>129886.26000000001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44850.630000000005</v>
          </cell>
          <cell r="D32">
            <v>61044.500000000007</v>
          </cell>
          <cell r="E32">
            <v>57863.51</v>
          </cell>
          <cell r="F32">
            <v>79927.98000000001</v>
          </cell>
          <cell r="G32">
            <v>63428.739999999925</v>
          </cell>
          <cell r="H32">
            <v>77379.490000000049</v>
          </cell>
          <cell r="I32">
            <v>46646.84</v>
          </cell>
          <cell r="J32">
            <v>75721.800000000017</v>
          </cell>
          <cell r="K32">
            <v>54330.009999999995</v>
          </cell>
          <cell r="L32">
            <v>72454.900000000023</v>
          </cell>
          <cell r="M32">
            <v>92578.26999999996</v>
          </cell>
          <cell r="N32">
            <v>64989.070000000022</v>
          </cell>
          <cell r="O32">
            <v>61888.95</v>
          </cell>
          <cell r="P32">
            <v>53935.27</v>
          </cell>
          <cell r="Q32">
            <v>45113.55000000001</v>
          </cell>
          <cell r="R32">
            <v>75772.099999999991</v>
          </cell>
          <cell r="S32">
            <v>75307.850000000035</v>
          </cell>
          <cell r="T32">
            <v>39494.629999999976</v>
          </cell>
          <cell r="U32">
            <v>32669.569999999985</v>
          </cell>
          <cell r="V32">
            <v>34441.680000000022</v>
          </cell>
          <cell r="W32">
            <v>49472.789999999986</v>
          </cell>
          <cell r="X32">
            <v>45550.42</v>
          </cell>
          <cell r="Y32">
            <v>45527.370000000032</v>
          </cell>
          <cell r="Z32">
            <v>35943</v>
          </cell>
          <cell r="AA32">
            <v>595117.17999999993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9298.17</v>
          </cell>
          <cell r="D33">
            <v>11371.46</v>
          </cell>
          <cell r="E33">
            <v>11185.56</v>
          </cell>
          <cell r="F33">
            <v>21735.34</v>
          </cell>
          <cell r="G33">
            <v>9205.6299999999992</v>
          </cell>
          <cell r="H33">
            <v>12134.130000000006</v>
          </cell>
          <cell r="I33">
            <v>11845.23</v>
          </cell>
          <cell r="J33">
            <v>13698.7</v>
          </cell>
          <cell r="K33">
            <v>16924.29</v>
          </cell>
          <cell r="L33">
            <v>23242.18</v>
          </cell>
          <cell r="M33">
            <v>12921.479999999994</v>
          </cell>
          <cell r="N33">
            <v>14859.460000000015</v>
          </cell>
          <cell r="O33">
            <v>13710.199999999999</v>
          </cell>
          <cell r="P33">
            <v>18656.63</v>
          </cell>
          <cell r="Q33">
            <v>10482.950000000001</v>
          </cell>
          <cell r="R33">
            <v>543.36999999999898</v>
          </cell>
          <cell r="S33">
            <v>16154.410000000011</v>
          </cell>
          <cell r="T33">
            <v>19548.749999999993</v>
          </cell>
          <cell r="U33">
            <v>17452.249999999993</v>
          </cell>
          <cell r="V33">
            <v>13793.920000000006</v>
          </cell>
          <cell r="W33">
            <v>18387.989999999994</v>
          </cell>
          <cell r="X33">
            <v>13857.010000000006</v>
          </cell>
          <cell r="Y33">
            <v>10768.469999999988</v>
          </cell>
          <cell r="Z33">
            <v>13905.491354280004</v>
          </cell>
          <cell r="AA33">
            <v>167261.44135428002</v>
          </cell>
        </row>
        <row r="34">
          <cell r="B34" t="str">
            <v>Total Manufacturing Costs</v>
          </cell>
          <cell r="C34">
            <v>454048.88</v>
          </cell>
          <cell r="D34">
            <v>498609.5799999999</v>
          </cell>
          <cell r="E34">
            <v>514711.69000000012</v>
          </cell>
          <cell r="F34">
            <v>587202.75</v>
          </cell>
          <cell r="G34">
            <v>540881.48</v>
          </cell>
          <cell r="H34">
            <v>445799.2699999999</v>
          </cell>
          <cell r="I34">
            <v>411086.58999999997</v>
          </cell>
          <cell r="J34">
            <v>563848.15000000014</v>
          </cell>
          <cell r="K34">
            <v>482188.3000000001</v>
          </cell>
          <cell r="L34">
            <v>658187.03999999957</v>
          </cell>
          <cell r="M34">
            <v>650840.0399999998</v>
          </cell>
          <cell r="N34">
            <v>619691.18000000052</v>
          </cell>
          <cell r="O34">
            <v>632561.13</v>
          </cell>
          <cell r="P34">
            <v>553985.28999999992</v>
          </cell>
          <cell r="Q34">
            <v>555551.41999999993</v>
          </cell>
          <cell r="R34">
            <v>576388.80000000016</v>
          </cell>
          <cell r="S34">
            <v>600860.23999999987</v>
          </cell>
          <cell r="T34">
            <v>578310.51</v>
          </cell>
          <cell r="U34">
            <v>328290.88000000018</v>
          </cell>
          <cell r="V34">
            <v>569154.30000000005</v>
          </cell>
          <cell r="W34">
            <v>451220.52000000019</v>
          </cell>
          <cell r="X34">
            <v>400657.6599999998</v>
          </cell>
          <cell r="Y34">
            <v>465394.36999999994</v>
          </cell>
          <cell r="Z34">
            <v>431683.96982246859</v>
          </cell>
          <cell r="AA34">
            <v>6144059.0898224683</v>
          </cell>
        </row>
        <row r="35">
          <cell r="C35">
            <v>0.24171749538618162</v>
          </cell>
          <cell r="D35">
            <v>0.19246769786479406</v>
          </cell>
          <cell r="E35">
            <v>0.21383344684625064</v>
          </cell>
          <cell r="F35">
            <v>0.20180991716714311</v>
          </cell>
          <cell r="G35">
            <v>0.18275217419097048</v>
          </cell>
          <cell r="H35">
            <v>0.18156944815089374</v>
          </cell>
          <cell r="I35">
            <v>0.34659630023570714</v>
          </cell>
          <cell r="J35">
            <v>0.25384441732099716</v>
          </cell>
          <cell r="K35">
            <v>0.20063716620147543</v>
          </cell>
          <cell r="L35">
            <v>0.26685155007740002</v>
          </cell>
          <cell r="M35">
            <v>0.22865491610797309</v>
          </cell>
          <cell r="N35">
            <v>0.21600075727171905</v>
          </cell>
          <cell r="O35">
            <v>0.31562488586211007</v>
          </cell>
          <cell r="P35">
            <v>0.23720159578742064</v>
          </cell>
          <cell r="Q35">
            <v>0.28030042215189177</v>
          </cell>
          <cell r="R35">
            <v>0.20465587383499942</v>
          </cell>
          <cell r="S35">
            <v>0.23342736765217223</v>
          </cell>
          <cell r="T35">
            <v>0.24995201920412641</v>
          </cell>
          <cell r="U35">
            <v>0.34411458665318034</v>
          </cell>
          <cell r="V35">
            <v>0.31351403797455574</v>
          </cell>
          <cell r="W35">
            <v>0.2688166012439</v>
          </cell>
          <cell r="X35">
            <v>0.40933463740336157</v>
          </cell>
          <cell r="Y35">
            <v>0.28811967900776475</v>
          </cell>
          <cell r="Z35">
            <v>0.28778931321497908</v>
          </cell>
          <cell r="AA35">
            <v>0.27224848330572265</v>
          </cell>
        </row>
        <row r="36">
          <cell r="B36" t="str">
            <v>Contribution margin</v>
          </cell>
          <cell r="C36">
            <v>780125.03000000014</v>
          </cell>
          <cell r="D36">
            <v>1012552.5500000003</v>
          </cell>
          <cell r="E36">
            <v>977369.07999999961</v>
          </cell>
          <cell r="F36">
            <v>1199665.1800000002</v>
          </cell>
          <cell r="G36">
            <v>1231421.0699999996</v>
          </cell>
          <cell r="H36">
            <v>651562.14000000164</v>
          </cell>
          <cell r="I36">
            <v>450522.34999999776</v>
          </cell>
          <cell r="J36">
            <v>730374.71000000089</v>
          </cell>
          <cell r="K36">
            <v>993260.57000000216</v>
          </cell>
          <cell r="L36">
            <v>790184.05000000261</v>
          </cell>
          <cell r="M36">
            <v>969279.56999999727</v>
          </cell>
          <cell r="N36">
            <v>1117502.1700000046</v>
          </cell>
          <cell r="O36">
            <v>738135.99000000011</v>
          </cell>
          <cell r="P36">
            <v>804760.86000000068</v>
          </cell>
          <cell r="Q36">
            <v>740527.56999999983</v>
          </cell>
          <cell r="R36">
            <v>894020.57999999949</v>
          </cell>
          <cell r="S36">
            <v>1060800.2100000009</v>
          </cell>
          <cell r="T36">
            <v>726160.85999999894</v>
          </cell>
          <cell r="U36">
            <v>278515.92999999976</v>
          </cell>
          <cell r="V36">
            <v>583471.35000000242</v>
          </cell>
          <cell r="W36">
            <v>456881.95999999618</v>
          </cell>
          <cell r="X36">
            <v>179845.40000000456</v>
          </cell>
          <cell r="Y36">
            <v>528571.73999999953</v>
          </cell>
          <cell r="Z36">
            <v>438366.03017753141</v>
          </cell>
          <cell r="AA36">
            <v>7430058.4801775301</v>
          </cell>
        </row>
        <row r="37">
          <cell r="C37">
            <v>0.41530741875119226</v>
          </cell>
          <cell r="D37">
            <v>0.39085421957922845</v>
          </cell>
          <cell r="E37">
            <v>0.4060412912272281</v>
          </cell>
          <cell r="F37">
            <v>0.41230108442800356</v>
          </cell>
          <cell r="G37">
            <v>0.41607059255767304</v>
          </cell>
          <cell r="H37">
            <v>0.26537454445767866</v>
          </cell>
          <cell r="I37">
            <v>0.37984547168881277</v>
          </cell>
          <cell r="J37">
            <v>0.32881466878261895</v>
          </cell>
          <cell r="K37">
            <v>0.41329286933022352</v>
          </cell>
          <cell r="L37">
            <v>0.32036765504975395</v>
          </cell>
          <cell r="M37">
            <v>0.34052996918186174</v>
          </cell>
          <cell r="N37">
            <v>0.38951871958673046</v>
          </cell>
          <cell r="O37">
            <v>0.36830288259170402</v>
          </cell>
          <cell r="P37">
            <v>0.3445769475562378</v>
          </cell>
          <cell r="Q37">
            <v>0.37362912417020649</v>
          </cell>
          <cell r="R37">
            <v>0.31743601372263452</v>
          </cell>
          <cell r="S37">
            <v>0.4121088135656501</v>
          </cell>
          <cell r="T37">
            <v>0.31385452985110834</v>
          </cell>
          <cell r="U37">
            <v>0.2919404709880335</v>
          </cell>
          <cell r="V37">
            <v>0.3214004690484919</v>
          </cell>
          <cell r="W37">
            <v>0.27218942892236014</v>
          </cell>
          <cell r="X37">
            <v>0.18374028240883858</v>
          </cell>
          <cell r="Y37">
            <v>0.32723197760509132</v>
          </cell>
          <cell r="Z37">
            <v>0.29224402011835426</v>
          </cell>
          <cell r="AA37">
            <v>0.32923220993299473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63960.090000000004</v>
          </cell>
          <cell r="D39">
            <v>85130.44</v>
          </cell>
          <cell r="E39">
            <v>59437.080000000009</v>
          </cell>
          <cell r="F39">
            <v>94162.9</v>
          </cell>
          <cell r="G39">
            <v>88184.729999999981</v>
          </cell>
          <cell r="H39">
            <v>70067.870000000024</v>
          </cell>
          <cell r="I39">
            <v>42457.122447244779</v>
          </cell>
          <cell r="J39">
            <v>95801.125692571062</v>
          </cell>
          <cell r="K39">
            <v>75870.536267500021</v>
          </cell>
          <cell r="L39">
            <v>54820.263026728884</v>
          </cell>
          <cell r="M39">
            <v>76332.998655314426</v>
          </cell>
          <cell r="N39">
            <v>77196.42323619267</v>
          </cell>
          <cell r="O39">
            <v>77927.149999999994</v>
          </cell>
          <cell r="P39">
            <v>82347.63</v>
          </cell>
          <cell r="Q39">
            <v>55378.619999999988</v>
          </cell>
          <cell r="R39">
            <v>49242.94000000001</v>
          </cell>
          <cell r="S39">
            <v>55979.66</v>
          </cell>
          <cell r="T39">
            <v>44201.369999999995</v>
          </cell>
          <cell r="U39">
            <v>33539.959999999992</v>
          </cell>
          <cell r="V39">
            <v>55574.770000000004</v>
          </cell>
          <cell r="W39">
            <v>56957.360000000015</v>
          </cell>
          <cell r="X39">
            <v>49980.309999999976</v>
          </cell>
          <cell r="Y39">
            <v>36221.310000000012</v>
          </cell>
          <cell r="Z39">
            <v>38906.390000000014</v>
          </cell>
          <cell r="AA39">
            <v>636257.47</v>
          </cell>
        </row>
        <row r="40">
          <cell r="A40" t="str">
            <v>Installation Labour</v>
          </cell>
          <cell r="B40" t="str">
            <v>Installation Labour</v>
          </cell>
          <cell r="C40">
            <v>159553.93</v>
          </cell>
          <cell r="D40">
            <v>204352.91999999998</v>
          </cell>
          <cell r="E40">
            <v>172848.40000000002</v>
          </cell>
          <cell r="F40">
            <v>268519.12</v>
          </cell>
          <cell r="G40">
            <v>223542.65000000005</v>
          </cell>
          <cell r="H40">
            <v>197379.92999999993</v>
          </cell>
          <cell r="I40">
            <v>116176.37141587539</v>
          </cell>
          <cell r="J40">
            <v>164622.38809052802</v>
          </cell>
          <cell r="K40">
            <v>146917.51927112797</v>
          </cell>
          <cell r="L40">
            <v>183578.49396086796</v>
          </cell>
          <cell r="M40">
            <v>207762.02837346034</v>
          </cell>
          <cell r="N40">
            <v>186717.89617516569</v>
          </cell>
          <cell r="O40">
            <v>203764.32</v>
          </cell>
          <cell r="P40">
            <v>193539.14000000004</v>
          </cell>
          <cell r="Q40">
            <v>161477.6</v>
          </cell>
          <cell r="R40">
            <v>174386.31999999998</v>
          </cell>
          <cell r="S40">
            <v>187496.26999999996</v>
          </cell>
          <cell r="T40">
            <v>148308.72000000003</v>
          </cell>
          <cell r="U40">
            <v>90293.369999999966</v>
          </cell>
          <cell r="V40">
            <v>121282.65000000005</v>
          </cell>
          <cell r="W40">
            <v>141291.56000000008</v>
          </cell>
          <cell r="X40">
            <v>109930.05999999988</v>
          </cell>
          <cell r="Y40">
            <v>134763.33999999997</v>
          </cell>
          <cell r="Z40">
            <v>126179</v>
          </cell>
          <cell r="AA40">
            <v>1792712.3499999996</v>
          </cell>
        </row>
        <row r="41">
          <cell r="A41" t="str">
            <v>Sales Commission</v>
          </cell>
          <cell r="B41" t="str">
            <v>Sales Commission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Sales Advertising</v>
          </cell>
          <cell r="B42" t="str">
            <v>Advertising Expenses</v>
          </cell>
          <cell r="C42">
            <v>4606.0499999999993</v>
          </cell>
          <cell r="D42">
            <v>16300.130000000001</v>
          </cell>
          <cell r="E42">
            <v>13882.13</v>
          </cell>
          <cell r="F42">
            <v>17390.919999999998</v>
          </cell>
          <cell r="G42">
            <v>20046.399999999998</v>
          </cell>
          <cell r="H42">
            <v>24139.710000000003</v>
          </cell>
          <cell r="I42">
            <v>7192.388842792815</v>
          </cell>
          <cell r="J42">
            <v>9061.8380499267987</v>
          </cell>
          <cell r="K42">
            <v>12452.444791126278</v>
          </cell>
          <cell r="L42">
            <v>10619.3126491571</v>
          </cell>
          <cell r="M42">
            <v>23112.614634186899</v>
          </cell>
          <cell r="N42">
            <v>14107.472061351484</v>
          </cell>
          <cell r="O42">
            <v>16266.91</v>
          </cell>
          <cell r="P42">
            <v>17975.379999999997</v>
          </cell>
          <cell r="Q42">
            <v>10323.339999999997</v>
          </cell>
          <cell r="R42">
            <v>14184.190000000002</v>
          </cell>
          <cell r="S42">
            <v>14646.309999999996</v>
          </cell>
          <cell r="T42">
            <v>4539.1900000000005</v>
          </cell>
          <cell r="U42">
            <v>8904.2499999999982</v>
          </cell>
          <cell r="V42">
            <v>7198.09</v>
          </cell>
          <cell r="W42">
            <v>9222.3100000000031</v>
          </cell>
          <cell r="X42">
            <v>15126.139999999998</v>
          </cell>
          <cell r="Y42">
            <v>5856.8999999999978</v>
          </cell>
          <cell r="Z42">
            <v>7300</v>
          </cell>
          <cell r="AA42">
            <v>131543.00999999998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1777</v>
          </cell>
          <cell r="E43">
            <v>0</v>
          </cell>
          <cell r="F43">
            <v>0</v>
          </cell>
          <cell r="G43">
            <v>4.9999999999963629E-2</v>
          </cell>
          <cell r="H43">
            <v>0</v>
          </cell>
          <cell r="I43">
            <v>0</v>
          </cell>
          <cell r="J43">
            <v>-47.204628952505679</v>
          </cell>
          <cell r="K43">
            <v>0</v>
          </cell>
          <cell r="L43">
            <v>0</v>
          </cell>
          <cell r="M43">
            <v>4021.7125524261473</v>
          </cell>
          <cell r="N43">
            <v>857.93313598793645</v>
          </cell>
          <cell r="O43">
            <v>-55.76</v>
          </cell>
          <cell r="P43">
            <v>1914.2899999999997</v>
          </cell>
          <cell r="Q43">
            <v>810.65000000000055</v>
          </cell>
          <cell r="R43">
            <v>-0.26999999999998181</v>
          </cell>
          <cell r="S43">
            <v>1827.38</v>
          </cell>
          <cell r="T43">
            <v>701.25999999999954</v>
          </cell>
          <cell r="U43">
            <v>1.610000000000241</v>
          </cell>
          <cell r="V43">
            <v>2041.02</v>
          </cell>
          <cell r="W43">
            <v>-0.10000000000013642</v>
          </cell>
          <cell r="X43">
            <v>-4.0000000000190994E-2</v>
          </cell>
          <cell r="Y43">
            <v>-9.9999999999909051E-3</v>
          </cell>
          <cell r="Z43">
            <v>36000</v>
          </cell>
          <cell r="AA43">
            <v>43240.03</v>
          </cell>
        </row>
        <row r="44">
          <cell r="A44" t="str">
            <v>Sales Motor</v>
          </cell>
          <cell r="B44" t="str">
            <v>Motor Vehicle Expenses</v>
          </cell>
          <cell r="C44">
            <v>29908.43</v>
          </cell>
          <cell r="D44">
            <v>36786.659999999996</v>
          </cell>
          <cell r="E44">
            <v>44042.249999999993</v>
          </cell>
          <cell r="F44">
            <v>35500.79</v>
          </cell>
          <cell r="G44">
            <v>38442.829999999987</v>
          </cell>
          <cell r="H44">
            <v>31871.369999999988</v>
          </cell>
          <cell r="I44">
            <v>33954.145373016785</v>
          </cell>
          <cell r="J44">
            <v>43386.67164628215</v>
          </cell>
          <cell r="K44">
            <v>34080.699846481642</v>
          </cell>
          <cell r="L44">
            <v>42652.393222678103</v>
          </cell>
          <cell r="M44">
            <v>41806.912400077759</v>
          </cell>
          <cell r="N44">
            <v>45095.042374511497</v>
          </cell>
          <cell r="O44">
            <v>50798.170000000006</v>
          </cell>
          <cell r="P44">
            <v>45735.719999999994</v>
          </cell>
          <cell r="Q44">
            <v>28767.499999999985</v>
          </cell>
          <cell r="R44">
            <v>30965.940000000017</v>
          </cell>
          <cell r="S44">
            <v>25886.019999999997</v>
          </cell>
          <cell r="T44">
            <v>25679.670000000006</v>
          </cell>
          <cell r="U44">
            <v>18385.620000000014</v>
          </cell>
          <cell r="V44">
            <v>24912.52999999997</v>
          </cell>
          <cell r="W44">
            <v>27646.68</v>
          </cell>
          <cell r="X44">
            <v>23591.040000000023</v>
          </cell>
          <cell r="Y44">
            <v>17777.919999999998</v>
          </cell>
          <cell r="Z44">
            <v>24652.287410421795</v>
          </cell>
          <cell r="AA44">
            <v>344799.09741042188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Sales Telephone</v>
          </cell>
          <cell r="B46" t="str">
            <v>Telephone</v>
          </cell>
          <cell r="C46">
            <v>2838.8199999999997</v>
          </cell>
          <cell r="D46">
            <v>5606.01</v>
          </cell>
          <cell r="E46">
            <v>4458.5400000000009</v>
          </cell>
          <cell r="F46">
            <v>5168.01</v>
          </cell>
          <cell r="G46">
            <v>6120.23</v>
          </cell>
          <cell r="H46">
            <v>2215.7800000000007</v>
          </cell>
          <cell r="I46">
            <v>5227.3264867974103</v>
          </cell>
          <cell r="J46">
            <v>6110.2112073167646</v>
          </cell>
          <cell r="K46">
            <v>7864.1205211465694</v>
          </cell>
          <cell r="L46">
            <v>4753.0372659895274</v>
          </cell>
          <cell r="M46">
            <v>3977.5866765915976</v>
          </cell>
          <cell r="N46">
            <v>6449.9962270174528</v>
          </cell>
          <cell r="O46">
            <v>6297.33</v>
          </cell>
          <cell r="P46">
            <v>5320.0700000000006</v>
          </cell>
          <cell r="Q46">
            <v>6981.9</v>
          </cell>
          <cell r="R46">
            <v>5764.9600000000019</v>
          </cell>
          <cell r="S46">
            <v>4475.5200000000004</v>
          </cell>
          <cell r="T46">
            <v>4642.2999999999993</v>
          </cell>
          <cell r="U46">
            <v>4988.5599999999995</v>
          </cell>
          <cell r="V46">
            <v>4772.6899999999996</v>
          </cell>
          <cell r="W46">
            <v>4670.3100000000004</v>
          </cell>
          <cell r="X46">
            <v>4942.1399999999994</v>
          </cell>
          <cell r="Y46">
            <v>4773.1900000000023</v>
          </cell>
          <cell r="Z46">
            <v>4184.0835321199393</v>
          </cell>
          <cell r="AA46">
            <v>61813.053532119942</v>
          </cell>
        </row>
        <row r="47">
          <cell r="A47" t="str">
            <v>Sales Freight</v>
          </cell>
          <cell r="B47" t="str">
            <v>Freight - Outwards</v>
          </cell>
          <cell r="C47">
            <v>32307.14</v>
          </cell>
          <cell r="D47">
            <v>53157.34</v>
          </cell>
          <cell r="E47">
            <v>32568.039999999997</v>
          </cell>
          <cell r="F47">
            <v>64840.100000000006</v>
          </cell>
          <cell r="G47">
            <v>38125.330000000016</v>
          </cell>
          <cell r="H47">
            <v>46580.649999999987</v>
          </cell>
          <cell r="I47">
            <v>16871.039347190119</v>
          </cell>
          <cell r="J47">
            <v>52800.126565095547</v>
          </cell>
          <cell r="K47">
            <v>33924.427602433556</v>
          </cell>
          <cell r="L47">
            <v>40979.026983658645</v>
          </cell>
          <cell r="M47">
            <v>48514.810060820979</v>
          </cell>
          <cell r="N47">
            <v>42729.459162865787</v>
          </cell>
          <cell r="O47">
            <v>39335.480000000003</v>
          </cell>
          <cell r="P47">
            <v>30697.96</v>
          </cell>
          <cell r="Q47">
            <v>42933.760000000017</v>
          </cell>
          <cell r="R47">
            <v>37696.869999999995</v>
          </cell>
          <cell r="S47">
            <v>41932.30999999999</v>
          </cell>
          <cell r="T47">
            <v>38245.79</v>
          </cell>
          <cell r="U47">
            <v>13206.410000000013</v>
          </cell>
          <cell r="V47">
            <v>16168.459999999974</v>
          </cell>
          <cell r="W47">
            <v>36281.620000000024</v>
          </cell>
          <cell r="X47">
            <v>11156.949999999983</v>
          </cell>
          <cell r="Y47">
            <v>43902.070000000007</v>
          </cell>
          <cell r="Z47">
            <v>17032.623605862507</v>
          </cell>
          <cell r="AA47">
            <v>368590.30360586249</v>
          </cell>
        </row>
        <row r="48">
          <cell r="A48" t="str">
            <v>Sales Insurance</v>
          </cell>
          <cell r="B48" t="str">
            <v>Insurance - General</v>
          </cell>
          <cell r="C48">
            <v>15</v>
          </cell>
          <cell r="D48">
            <v>15</v>
          </cell>
          <cell r="E48">
            <v>1628.3999999999999</v>
          </cell>
          <cell r="F48">
            <v>515.00000000000023</v>
          </cell>
          <cell r="G48">
            <v>675.02999999999975</v>
          </cell>
          <cell r="H48">
            <v>675.0300000000002</v>
          </cell>
          <cell r="I48">
            <v>545.33855268586797</v>
          </cell>
          <cell r="J48">
            <v>694.51919533151499</v>
          </cell>
          <cell r="K48">
            <v>595.64343816925566</v>
          </cell>
          <cell r="L48">
            <v>598.9185757973429</v>
          </cell>
          <cell r="M48">
            <v>637.13989229084632</v>
          </cell>
          <cell r="N48">
            <v>706.90943208500767</v>
          </cell>
          <cell r="O48">
            <v>721.81</v>
          </cell>
          <cell r="P48">
            <v>721.81</v>
          </cell>
          <cell r="Q48">
            <v>-571.53</v>
          </cell>
          <cell r="R48">
            <v>75.1400000000001</v>
          </cell>
          <cell r="S48">
            <v>124.19999999999982</v>
          </cell>
          <cell r="T48">
            <v>99.670000000000073</v>
          </cell>
          <cell r="U48">
            <v>99.670000000000073</v>
          </cell>
          <cell r="V48">
            <v>99.670000000000073</v>
          </cell>
          <cell r="W48">
            <v>99.670000000000073</v>
          </cell>
          <cell r="X48">
            <v>99.669999999999845</v>
          </cell>
          <cell r="Y48">
            <v>99.669999999999845</v>
          </cell>
          <cell r="Z48">
            <v>150</v>
          </cell>
          <cell r="AA48">
            <v>1819.4499999999998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11071.509999999998</v>
          </cell>
          <cell r="D50">
            <v>18849.68</v>
          </cell>
          <cell r="E50">
            <v>27278.379999999997</v>
          </cell>
          <cell r="F50">
            <v>9549.1199999999953</v>
          </cell>
          <cell r="G50">
            <v>12164.479999999996</v>
          </cell>
          <cell r="H50">
            <v>13914.830000000005</v>
          </cell>
          <cell r="I50">
            <v>1122.4426741488439</v>
          </cell>
          <cell r="J50">
            <v>11711.789451055485</v>
          </cell>
          <cell r="K50">
            <v>10286.393247622138</v>
          </cell>
          <cell r="L50">
            <v>4335.7825842332077</v>
          </cell>
          <cell r="M50">
            <v>9356.2619381578643</v>
          </cell>
          <cell r="N50">
            <v>7871.6972226648913</v>
          </cell>
          <cell r="O50">
            <v>13439.25</v>
          </cell>
          <cell r="P50">
            <v>7160.5999999999985</v>
          </cell>
          <cell r="Q50">
            <v>6977.3700000000017</v>
          </cell>
          <cell r="R50">
            <v>8727.0799999999981</v>
          </cell>
          <cell r="S50">
            <v>6486.3300000000017</v>
          </cell>
          <cell r="T50">
            <v>10609.43</v>
          </cell>
          <cell r="U50">
            <v>5026.3199999999979</v>
          </cell>
          <cell r="V50">
            <v>12994.740000000002</v>
          </cell>
          <cell r="W50">
            <v>5733.2199999999984</v>
          </cell>
          <cell r="X50">
            <v>1304.8000000000006</v>
          </cell>
          <cell r="Y50">
            <v>3956.5999999999985</v>
          </cell>
          <cell r="Z50">
            <v>5808.333333333333</v>
          </cell>
          <cell r="AA50">
            <v>88224.073333333348</v>
          </cell>
        </row>
        <row r="51">
          <cell r="B51" t="str">
            <v>Total Selling Expenses</v>
          </cell>
          <cell r="C51">
            <v>304260.96999999997</v>
          </cell>
          <cell r="D51">
            <v>421975.18</v>
          </cell>
          <cell r="E51">
            <v>356143.22000000003</v>
          </cell>
          <cell r="F51">
            <v>495645.95999999996</v>
          </cell>
          <cell r="G51">
            <v>427301.73000000004</v>
          </cell>
          <cell r="H51">
            <v>386845.17</v>
          </cell>
          <cell r="I51">
            <v>223546.17513975201</v>
          </cell>
          <cell r="J51">
            <v>384141.46526915481</v>
          </cell>
          <cell r="K51">
            <v>321991.78498560737</v>
          </cell>
          <cell r="L51">
            <v>342337.22826911078</v>
          </cell>
          <cell r="M51">
            <v>415522.06518332689</v>
          </cell>
          <cell r="N51">
            <v>381732.82902784232</v>
          </cell>
          <cell r="O51">
            <v>408494.65999999992</v>
          </cell>
          <cell r="P51">
            <v>385412.6</v>
          </cell>
          <cell r="Q51">
            <v>313079.20999999996</v>
          </cell>
          <cell r="R51">
            <v>321043.17000000004</v>
          </cell>
          <cell r="S51">
            <v>338854</v>
          </cell>
          <cell r="T51">
            <v>277027.40000000002</v>
          </cell>
          <cell r="U51">
            <v>174445.77</v>
          </cell>
          <cell r="V51">
            <v>245044.61999999997</v>
          </cell>
          <cell r="W51">
            <v>281902.63000000006</v>
          </cell>
          <cell r="X51">
            <v>216131.06999999983</v>
          </cell>
          <cell r="Y51">
            <v>247350.99</v>
          </cell>
          <cell r="Z51">
            <v>260212.7178817376</v>
          </cell>
          <cell r="AA51">
            <v>3468998.8378817365</v>
          </cell>
        </row>
        <row r="52">
          <cell r="C52">
            <v>0.16197639252445714</v>
          </cell>
          <cell r="D52">
            <v>0.16288614320383116</v>
          </cell>
          <cell r="E52">
            <v>0.14795726186736216</v>
          </cell>
          <cell r="F52">
            <v>0.17034366772265477</v>
          </cell>
          <cell r="G52">
            <v>0.14437602890944434</v>
          </cell>
          <cell r="H52">
            <v>0.15755805081676935</v>
          </cell>
          <cell r="I52">
            <v>0.18847678109685229</v>
          </cell>
          <cell r="J52">
            <v>0.17294047416859068</v>
          </cell>
          <cell r="K52">
            <v>0.13397985658230827</v>
          </cell>
          <cell r="L52">
            <v>0.13879522758882187</v>
          </cell>
          <cell r="M52">
            <v>0.14598235682535046</v>
          </cell>
          <cell r="N52">
            <v>0.13305753382755833</v>
          </cell>
          <cell r="O52">
            <v>0.20382390621722429</v>
          </cell>
          <cell r="P52">
            <v>0.16502330550433719</v>
          </cell>
          <cell r="Q52">
            <v>0.15796239838605897</v>
          </cell>
          <cell r="R52">
            <v>0.11399140735404342</v>
          </cell>
          <cell r="S52">
            <v>0.13164092408312653</v>
          </cell>
          <cell r="T52">
            <v>0.11973422029779333</v>
          </cell>
          <cell r="U52">
            <v>0.1828541019383351</v>
          </cell>
          <cell r="V52">
            <v>0.13498084491348053</v>
          </cell>
          <cell r="W52">
            <v>0.16794472662350698</v>
          </cell>
          <cell r="X52">
            <v>0.220811785228443</v>
          </cell>
          <cell r="Y52">
            <v>0.15313182203096448</v>
          </cell>
          <cell r="Z52">
            <v>0.17347514525449173</v>
          </cell>
          <cell r="AA52">
            <v>0.15371428861533074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305849.03000000003</v>
          </cell>
          <cell r="D54">
            <v>298423.77999999991</v>
          </cell>
          <cell r="E54">
            <v>327043.83000000007</v>
          </cell>
          <cell r="F54">
            <v>314133.73999999982</v>
          </cell>
          <cell r="G54">
            <v>304083.57</v>
          </cell>
          <cell r="H54">
            <v>298562.37000000011</v>
          </cell>
          <cell r="I54">
            <v>228344.31098391145</v>
          </cell>
          <cell r="J54">
            <v>336918.81048623828</v>
          </cell>
          <cell r="K54">
            <v>303537.71833894495</v>
          </cell>
          <cell r="L54">
            <v>245841.57330694259</v>
          </cell>
          <cell r="M54">
            <v>226228.90090336566</v>
          </cell>
          <cell r="N54">
            <v>306805.47890609311</v>
          </cell>
          <cell r="O54">
            <v>343500.82</v>
          </cell>
          <cell r="P54">
            <v>241948.20999999973</v>
          </cell>
          <cell r="Q54">
            <v>228406.03999999998</v>
          </cell>
          <cell r="R54">
            <v>216307.34000000003</v>
          </cell>
          <cell r="S54">
            <v>208141.33000000019</v>
          </cell>
          <cell r="T54">
            <v>220632.2199999998</v>
          </cell>
          <cell r="U54">
            <v>176312.25999999986</v>
          </cell>
          <cell r="V54">
            <v>157551.44000000015</v>
          </cell>
          <cell r="W54">
            <v>167827.92999999988</v>
          </cell>
          <cell r="X54">
            <v>250426.97999999978</v>
          </cell>
          <cell r="Y54">
            <v>196055.63000000015</v>
          </cell>
          <cell r="Z54">
            <v>192612.91999999993</v>
          </cell>
          <cell r="AA54">
            <v>2599723.12</v>
          </cell>
        </row>
        <row r="55">
          <cell r="A55" t="str">
            <v>Admin Telephone</v>
          </cell>
          <cell r="B55" t="str">
            <v>Telephone</v>
          </cell>
          <cell r="C55">
            <v>4525.8200000000006</v>
          </cell>
          <cell r="D55">
            <v>7549.1800000000012</v>
          </cell>
          <cell r="E55">
            <v>8667.119999999999</v>
          </cell>
          <cell r="F55">
            <v>9058.32</v>
          </cell>
          <cell r="G55">
            <v>5717.58</v>
          </cell>
          <cell r="H55">
            <v>5260.8799999999992</v>
          </cell>
          <cell r="I55">
            <v>9236.655073734999</v>
          </cell>
          <cell r="J55">
            <v>6340.8945084815732</v>
          </cell>
          <cell r="K55">
            <v>9221.385992095149</v>
          </cell>
          <cell r="L55">
            <v>4577.8946399397319</v>
          </cell>
          <cell r="M55">
            <v>2931.1568690464919</v>
          </cell>
          <cell r="N55">
            <v>7746.6246245206639</v>
          </cell>
          <cell r="O55">
            <v>5158.3899999999994</v>
          </cell>
          <cell r="P55">
            <v>5695.6500000000005</v>
          </cell>
          <cell r="Q55">
            <v>7291.57</v>
          </cell>
          <cell r="R55">
            <v>5037.2000000000007</v>
          </cell>
          <cell r="S55">
            <v>8153.23</v>
          </cell>
          <cell r="T55">
            <v>2404.8900000000017</v>
          </cell>
          <cell r="U55">
            <v>1317.969999999998</v>
          </cell>
          <cell r="V55">
            <v>3909.130000000001</v>
          </cell>
          <cell r="W55">
            <v>4229.91</v>
          </cell>
          <cell r="X55">
            <v>3896.58</v>
          </cell>
          <cell r="Y55">
            <v>3202.6100000000006</v>
          </cell>
          <cell r="Z55">
            <v>5332.9249677062271</v>
          </cell>
          <cell r="AA55">
            <v>55630.05496770623</v>
          </cell>
        </row>
        <row r="56">
          <cell r="A56" t="str">
            <v>Admin Other</v>
          </cell>
          <cell r="B56" t="str">
            <v>Other Admin Expenses</v>
          </cell>
          <cell r="C56">
            <v>47945.369999999995</v>
          </cell>
          <cell r="D56">
            <v>65704.22</v>
          </cell>
          <cell r="E56">
            <v>56923.37000000001</v>
          </cell>
          <cell r="F56">
            <v>68130.880000000005</v>
          </cell>
          <cell r="G56">
            <v>67479.13999999997</v>
          </cell>
          <cell r="H56">
            <v>63262.969999999987</v>
          </cell>
          <cell r="I56">
            <v>38035.770520225589</v>
          </cell>
          <cell r="J56">
            <v>63472.673391644719</v>
          </cell>
          <cell r="K56">
            <v>62468.845687231093</v>
          </cell>
          <cell r="L56">
            <v>60797.843589419972</v>
          </cell>
          <cell r="M56">
            <v>71425.314025650587</v>
          </cell>
          <cell r="N56">
            <v>67005.124758348029</v>
          </cell>
          <cell r="O56">
            <v>117360.03000000028</v>
          </cell>
          <cell r="P56">
            <v>105842.22</v>
          </cell>
          <cell r="Q56">
            <v>51277.57999999998</v>
          </cell>
          <cell r="R56">
            <v>52208.220000000016</v>
          </cell>
          <cell r="S56">
            <v>59735.44999999999</v>
          </cell>
          <cell r="T56">
            <v>65713.94</v>
          </cell>
          <cell r="U56">
            <v>52390.609999999913</v>
          </cell>
          <cell r="V56">
            <v>74568.390000000101</v>
          </cell>
          <cell r="W56">
            <v>20631.369999999988</v>
          </cell>
          <cell r="X56">
            <v>57738.860000000015</v>
          </cell>
          <cell r="Y56">
            <v>54185.960000000014</v>
          </cell>
          <cell r="Z56">
            <v>62328.276801500331</v>
          </cell>
          <cell r="AA56">
            <v>773980.90680150059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-8103.39</v>
          </cell>
          <cell r="D57">
            <v>-5026.26</v>
          </cell>
          <cell r="E57">
            <v>-13044.529999999999</v>
          </cell>
          <cell r="F57">
            <v>-4611.3499999999985</v>
          </cell>
          <cell r="G57">
            <v>-14515.240000000005</v>
          </cell>
          <cell r="H57">
            <v>-12089.549999999996</v>
          </cell>
          <cell r="I57">
            <v>-4198.6617176243135</v>
          </cell>
          <cell r="J57">
            <v>-10956.453655519463</v>
          </cell>
          <cell r="K57">
            <v>-2920.6850038788366</v>
          </cell>
          <cell r="L57">
            <v>-3787.179805412979</v>
          </cell>
          <cell r="M57">
            <v>-15750.426981389961</v>
          </cell>
          <cell r="N57">
            <v>-8313.0973168041783</v>
          </cell>
          <cell r="O57">
            <v>-9549.3000000000011</v>
          </cell>
          <cell r="P57">
            <v>-10690.179999999644</v>
          </cell>
          <cell r="Q57">
            <v>-10548.01</v>
          </cell>
          <cell r="R57">
            <v>-2658.6400000000322</v>
          </cell>
          <cell r="S57">
            <v>-5823.4000000000024</v>
          </cell>
          <cell r="T57">
            <v>-12119.210000000001</v>
          </cell>
          <cell r="U57">
            <v>-1892.699999999998</v>
          </cell>
          <cell r="V57">
            <v>-7472.98</v>
          </cell>
          <cell r="W57">
            <v>-2272.8999999999955</v>
          </cell>
          <cell r="X57">
            <v>-2638.9599999999627</v>
          </cell>
          <cell r="Y57">
            <v>-1890.2300000000032</v>
          </cell>
          <cell r="Z57">
            <v>-4020.9915049534429</v>
          </cell>
          <cell r="AA57">
            <v>-71577.501504953078</v>
          </cell>
        </row>
        <row r="58">
          <cell r="B58" t="str">
            <v>Total Administrative expenses</v>
          </cell>
          <cell r="C58">
            <v>350216.83</v>
          </cell>
          <cell r="D58">
            <v>366650.91999999993</v>
          </cell>
          <cell r="E58">
            <v>379589.79000000004</v>
          </cell>
          <cell r="F58">
            <v>386711.58999999985</v>
          </cell>
          <cell r="G58">
            <v>362765.05</v>
          </cell>
          <cell r="H58">
            <v>354996.6700000001</v>
          </cell>
          <cell r="I58">
            <v>271418.07486024773</v>
          </cell>
          <cell r="J58">
            <v>395775.92473084509</v>
          </cell>
          <cell r="K58">
            <v>372307.26501439238</v>
          </cell>
          <cell r="L58">
            <v>307430.13173088932</v>
          </cell>
          <cell r="M58">
            <v>284834.94481667271</v>
          </cell>
          <cell r="N58">
            <v>373244.13097215764</v>
          </cell>
          <cell r="O58">
            <v>456469.94000000029</v>
          </cell>
          <cell r="P58">
            <v>342795.90000000008</v>
          </cell>
          <cell r="Q58">
            <v>276427.17999999993</v>
          </cell>
          <cell r="R58">
            <v>270894.12000000005</v>
          </cell>
          <cell r="S58">
            <v>270206.61000000016</v>
          </cell>
          <cell r="T58">
            <v>276631.83999999979</v>
          </cell>
          <cell r="U58">
            <v>228128.13999999978</v>
          </cell>
          <cell r="V58">
            <v>228555.98000000024</v>
          </cell>
          <cell r="W58">
            <v>190416.30999999988</v>
          </cell>
          <cell r="X58">
            <v>309423.45999999985</v>
          </cell>
          <cell r="Y58">
            <v>251553.97000000018</v>
          </cell>
          <cell r="Z58">
            <v>256253.13026425304</v>
          </cell>
          <cell r="AA58">
            <v>3357756.5802642535</v>
          </cell>
        </row>
        <row r="59">
          <cell r="C59">
            <v>0.18644145755780336</v>
          </cell>
          <cell r="D59">
            <v>0.1415304906343933</v>
          </cell>
          <cell r="E59">
            <v>0.15769797881090369</v>
          </cell>
          <cell r="F59">
            <v>0.13290508933323997</v>
          </cell>
          <cell r="G59">
            <v>0.12257047811656653</v>
          </cell>
          <cell r="H59">
            <v>0.14458648500547111</v>
          </cell>
          <cell r="I59">
            <v>0.22883865066885317</v>
          </cell>
          <cell r="J59">
            <v>0.17817830740950408</v>
          </cell>
          <cell r="K59">
            <v>0.15491598325531622</v>
          </cell>
          <cell r="L59">
            <v>0.12464269608360438</v>
          </cell>
          <cell r="M59">
            <v>0.10006899761679607</v>
          </cell>
          <cell r="N59">
            <v>0.13009869680122069</v>
          </cell>
          <cell r="O59">
            <v>0.22776181760011766</v>
          </cell>
          <cell r="P59">
            <v>0.14677598119867966</v>
          </cell>
          <cell r="Q59">
            <v>0.13946981766018518</v>
          </cell>
          <cell r="R59">
            <v>9.6185201456661179E-2</v>
          </cell>
          <cell r="S59">
            <v>0.10497219402388344</v>
          </cell>
          <cell r="T59">
            <v>0.11956325501356144</v>
          </cell>
          <cell r="U59">
            <v>0.23912397627390303</v>
          </cell>
          <cell r="V59">
            <v>0.12589821107041074</v>
          </cell>
          <cell r="W59">
            <v>0.11344135075152342</v>
          </cell>
          <cell r="X59">
            <v>0.31612459325797876</v>
          </cell>
          <cell r="Y59">
            <v>0.15573383298454802</v>
          </cell>
          <cell r="Z59">
            <v>0.17083542017616868</v>
          </cell>
          <cell r="AA59">
            <v>0.14878504957756958</v>
          </cell>
        </row>
        <row r="61">
          <cell r="B61" t="str">
            <v>EBITDA</v>
          </cell>
          <cell r="C61">
            <v>125647.23000000016</v>
          </cell>
          <cell r="D61">
            <v>223926.45000000042</v>
          </cell>
          <cell r="E61">
            <v>241636.0699999996</v>
          </cell>
          <cell r="F61">
            <v>317307.63000000035</v>
          </cell>
          <cell r="G61">
            <v>441354.28999999963</v>
          </cell>
          <cell r="H61">
            <v>-90279.69999999844</v>
          </cell>
          <cell r="I61">
            <v>-44441.900000001973</v>
          </cell>
          <cell r="J61">
            <v>-49542.679999999003</v>
          </cell>
          <cell r="K61">
            <v>298961.52000000241</v>
          </cell>
          <cell r="L61">
            <v>140416.69000000251</v>
          </cell>
          <cell r="M61">
            <v>268922.55999999773</v>
          </cell>
          <cell r="N61">
            <v>362525.21000000468</v>
          </cell>
          <cell r="O61">
            <v>-126828.6100000001</v>
          </cell>
          <cell r="P61">
            <v>76552.360000000626</v>
          </cell>
          <cell r="Q61">
            <v>151021.17999999993</v>
          </cell>
          <cell r="R61">
            <v>302083.2899999994</v>
          </cell>
          <cell r="S61">
            <v>451739.60000000073</v>
          </cell>
          <cell r="T61">
            <v>172501.61999999912</v>
          </cell>
          <cell r="U61">
            <v>-124057.98000000001</v>
          </cell>
          <cell r="V61">
            <v>109870.75000000218</v>
          </cell>
          <cell r="W61">
            <v>-15436.980000003765</v>
          </cell>
          <cell r="X61">
            <v>-345709.12999999512</v>
          </cell>
          <cell r="Y61">
            <v>29666.779999999359</v>
          </cell>
          <cell r="Z61">
            <v>-78099.817968459218</v>
          </cell>
          <cell r="AA61">
            <v>603303.06203154009</v>
          </cell>
        </row>
        <row r="62">
          <cell r="C62">
            <v>6.6889568668931726E-2</v>
          </cell>
          <cell r="D62">
            <v>8.6437585741004019E-2</v>
          </cell>
          <cell r="E62">
            <v>0.10038605054896227</v>
          </cell>
          <cell r="F62">
            <v>0.10905232737210881</v>
          </cell>
          <cell r="G62">
            <v>0.1491240855316622</v>
          </cell>
          <cell r="H62">
            <v>-3.6769991364561813E-2</v>
          </cell>
          <cell r="I62">
            <v>-3.7469960076892704E-2</v>
          </cell>
          <cell r="J62">
            <v>-2.2304112795475808E-2</v>
          </cell>
          <cell r="K62">
            <v>0.12439702949259904</v>
          </cell>
          <cell r="L62">
            <v>5.6929731377327715E-2</v>
          </cell>
          <cell r="M62">
            <v>9.4478614739715236E-2</v>
          </cell>
          <cell r="N62">
            <v>0.12636248895795149</v>
          </cell>
          <cell r="O62">
            <v>-6.3282841225637904E-2</v>
          </cell>
          <cell r="P62">
            <v>3.2777660853220959E-2</v>
          </cell>
          <cell r="Q62">
            <v>7.6196908123962348E-2</v>
          </cell>
          <cell r="R62">
            <v>0.10725940491192994</v>
          </cell>
          <cell r="S62">
            <v>0.17549569545864013</v>
          </cell>
          <cell r="T62">
            <v>7.4557054539753559E-2</v>
          </cell>
          <cell r="U62">
            <v>-0.13003760722420463</v>
          </cell>
          <cell r="V62">
            <v>6.0521413064600592E-2</v>
          </cell>
          <cell r="W62">
            <v>-9.1966484526702589E-3</v>
          </cell>
          <cell r="X62">
            <v>-0.35319609607758318</v>
          </cell>
          <cell r="Y62">
            <v>1.8366322589578793E-2</v>
          </cell>
          <cell r="Z62">
            <v>-5.2066545312306145E-2</v>
          </cell>
          <cell r="AA62">
            <v>2.6732871740094387E-2</v>
          </cell>
        </row>
        <row r="64">
          <cell r="A64" t="str">
            <v>Depreciation</v>
          </cell>
          <cell r="B64" t="str">
            <v>Depreciation</v>
          </cell>
          <cell r="C64">
            <v>25568.28</v>
          </cell>
          <cell r="D64">
            <v>34952.189999999995</v>
          </cell>
          <cell r="E64">
            <v>35326.449999999997</v>
          </cell>
          <cell r="F64">
            <v>34921.400000000009</v>
          </cell>
          <cell r="G64">
            <v>43814.080000000002</v>
          </cell>
          <cell r="H64">
            <v>37148.51999999999</v>
          </cell>
          <cell r="I64">
            <v>37148.520000000004</v>
          </cell>
          <cell r="J64">
            <v>37743</v>
          </cell>
          <cell r="K64">
            <v>37445.760000000002</v>
          </cell>
          <cell r="L64">
            <v>37445.760000000002</v>
          </cell>
          <cell r="M64">
            <v>54440.65</v>
          </cell>
          <cell r="N64">
            <v>47454.000000000007</v>
          </cell>
          <cell r="O64">
            <v>31891.069999999992</v>
          </cell>
          <cell r="P64">
            <v>32532.22</v>
          </cell>
          <cell r="Q64">
            <v>25690.57</v>
          </cell>
          <cell r="R64">
            <v>25793.650000000009</v>
          </cell>
          <cell r="S64">
            <v>25915.659999999993</v>
          </cell>
          <cell r="T64">
            <v>26511.360000000008</v>
          </cell>
          <cell r="U64">
            <v>26778.519999999986</v>
          </cell>
          <cell r="V64">
            <v>26805.839999999986</v>
          </cell>
          <cell r="W64">
            <v>26907.79000000003</v>
          </cell>
          <cell r="X64">
            <v>26907.789999999986</v>
          </cell>
          <cell r="Y64">
            <v>27268.019999999997</v>
          </cell>
          <cell r="Z64">
            <v>25420.54519607843</v>
          </cell>
          <cell r="AA64">
            <v>328423.03519607848</v>
          </cell>
        </row>
        <row r="66">
          <cell r="B66" t="str">
            <v>EBIT</v>
          </cell>
          <cell r="C66">
            <v>100078.95000000016</v>
          </cell>
          <cell r="D66">
            <v>188974.26000000042</v>
          </cell>
          <cell r="E66">
            <v>206309.61999999959</v>
          </cell>
          <cell r="F66">
            <v>282386.23000000033</v>
          </cell>
          <cell r="G66">
            <v>397540.20999999961</v>
          </cell>
          <cell r="H66">
            <v>-127428.21999999843</v>
          </cell>
          <cell r="I66">
            <v>-81590.420000001977</v>
          </cell>
          <cell r="J66">
            <v>-87285.679999999003</v>
          </cell>
          <cell r="K66">
            <v>261515.7600000024</v>
          </cell>
          <cell r="L66">
            <v>102970.9300000025</v>
          </cell>
          <cell r="M66">
            <v>214481.90999999773</v>
          </cell>
          <cell r="N66">
            <v>315071.21000000468</v>
          </cell>
          <cell r="O66">
            <v>-158719.68000000011</v>
          </cell>
          <cell r="P66">
            <v>44020.140000000625</v>
          </cell>
          <cell r="Q66">
            <v>125330.60999999993</v>
          </cell>
          <cell r="R66">
            <v>276289.63999999937</v>
          </cell>
          <cell r="S66">
            <v>425823.94000000076</v>
          </cell>
          <cell r="T66">
            <v>145990.25999999911</v>
          </cell>
          <cell r="U66">
            <v>-150836.5</v>
          </cell>
          <cell r="V66">
            <v>83064.910000002201</v>
          </cell>
          <cell r="W66">
            <v>-42344.770000003795</v>
          </cell>
          <cell r="X66">
            <v>-372616.91999999509</v>
          </cell>
          <cell r="Y66">
            <v>2398.7599999993618</v>
          </cell>
          <cell r="Z66">
            <v>-103520.36316453764</v>
          </cell>
          <cell r="AA66">
            <v>274880.02683546161</v>
          </cell>
        </row>
        <row r="67">
          <cell r="C67">
            <v>5.3278037234402914E-2</v>
          </cell>
          <cell r="D67">
            <v>7.294573196508404E-2</v>
          </cell>
          <cell r="E67">
            <v>8.5709918813268199E-2</v>
          </cell>
          <cell r="F67">
            <v>9.7050536097526605E-2</v>
          </cell>
          <cell r="G67">
            <v>0.1343202538675107</v>
          </cell>
          <cell r="H67">
            <v>-5.1900200698512582E-2</v>
          </cell>
          <cell r="I67">
            <v>-6.8790708319330318E-2</v>
          </cell>
          <cell r="J67">
            <v>-3.9296010069496116E-2</v>
          </cell>
          <cell r="K67">
            <v>0.10881595634615281</v>
          </cell>
          <cell r="L67">
            <v>4.1747938828166749E-2</v>
          </cell>
          <cell r="M67">
            <v>7.5352375581759432E-2</v>
          </cell>
          <cell r="N67">
            <v>0.10982183085858634</v>
          </cell>
          <cell r="O67">
            <v>-7.9195319642973744E-2</v>
          </cell>
          <cell r="P67">
            <v>1.8848239553049893E-2</v>
          </cell>
          <cell r="Q67">
            <v>6.3234871925183969E-2</v>
          </cell>
          <cell r="R67">
            <v>9.8100965365318107E-2</v>
          </cell>
          <cell r="S67">
            <v>0.16542775637388943</v>
          </cell>
          <cell r="T67">
            <v>6.3098559753194158E-2</v>
          </cell>
          <cell r="U67">
            <v>-0.15810685892252752</v>
          </cell>
          <cell r="V67">
            <v>4.5755633135151123E-2</v>
          </cell>
          <cell r="W67">
            <v>-2.5227082207732204E-2</v>
          </cell>
          <cell r="X67">
            <v>-0.38068662368405848</v>
          </cell>
          <cell r="Y67">
            <v>1.4850415169751236E-3</v>
          </cell>
          <cell r="Z67">
            <v>-6.9013575443025096E-2</v>
          </cell>
          <cell r="AA67">
            <v>1.2180167752773538E-2</v>
          </cell>
        </row>
        <row r="69">
          <cell r="A69" t="str">
            <v>Interest</v>
          </cell>
          <cell r="B69" t="str">
            <v>Interest expense</v>
          </cell>
          <cell r="C69">
            <v>-4152.9399999999996</v>
          </cell>
          <cell r="D69">
            <v>7482.6799999999985</v>
          </cell>
          <cell r="E69">
            <v>5198.7900000000036</v>
          </cell>
          <cell r="F69">
            <v>8184.2</v>
          </cell>
          <cell r="G69">
            <v>3579.9000000000015</v>
          </cell>
          <cell r="H69">
            <v>8898</v>
          </cell>
          <cell r="I69">
            <v>9859.7999999999993</v>
          </cell>
          <cell r="J69">
            <v>10876.240000000002</v>
          </cell>
          <cell r="K69">
            <v>23994.170000000002</v>
          </cell>
          <cell r="L69">
            <v>15658.630000000001</v>
          </cell>
          <cell r="M69">
            <v>21776.670000000002</v>
          </cell>
          <cell r="N69">
            <v>22564.34</v>
          </cell>
          <cell r="O69">
            <v>13523.810000000001</v>
          </cell>
          <cell r="P69">
            <v>10428.700000000001</v>
          </cell>
          <cell r="Q69">
            <v>7311.1699999999992</v>
          </cell>
          <cell r="R69">
            <v>3084.5300000000016</v>
          </cell>
          <cell r="S69">
            <v>-157.33000000000175</v>
          </cell>
          <cell r="T69">
            <v>-978.75</v>
          </cell>
          <cell r="U69">
            <v>-538.52000000001135</v>
          </cell>
          <cell r="V69">
            <v>-258.17999999999302</v>
          </cell>
          <cell r="W69">
            <v>-341.33000000000175</v>
          </cell>
          <cell r="X69">
            <v>213.02999999999884</v>
          </cell>
          <cell r="Y69">
            <v>204.55999999999767</v>
          </cell>
          <cell r="Z69">
            <v>-416.66666666666669</v>
          </cell>
          <cell r="AA69">
            <v>32075.02333333332</v>
          </cell>
        </row>
        <row r="71">
          <cell r="B71" t="str">
            <v>Profit Before Tax</v>
          </cell>
          <cell r="C71">
            <v>104231.89000000016</v>
          </cell>
          <cell r="D71">
            <v>181491.58000000042</v>
          </cell>
          <cell r="E71">
            <v>201110.82999999958</v>
          </cell>
          <cell r="F71">
            <v>274202.03000000032</v>
          </cell>
          <cell r="G71">
            <v>393960.30999999959</v>
          </cell>
          <cell r="H71">
            <v>-136326.21999999843</v>
          </cell>
          <cell r="I71">
            <v>-91450.22000000198</v>
          </cell>
          <cell r="J71">
            <v>-98161.919999999009</v>
          </cell>
          <cell r="K71">
            <v>237521.59000000238</v>
          </cell>
          <cell r="L71">
            <v>87312.300000002491</v>
          </cell>
          <cell r="M71">
            <v>192705.23999999772</v>
          </cell>
          <cell r="N71">
            <v>292506.87000000465</v>
          </cell>
          <cell r="O71">
            <v>-172243.49000000011</v>
          </cell>
          <cell r="P71">
            <v>33591.440000000628</v>
          </cell>
          <cell r="Q71">
            <v>118019.43999999993</v>
          </cell>
          <cell r="R71">
            <v>273205.10999999935</v>
          </cell>
          <cell r="S71">
            <v>425981.27000000078</v>
          </cell>
          <cell r="T71">
            <v>146969.00999999911</v>
          </cell>
          <cell r="U71">
            <v>-150297.97999999998</v>
          </cell>
          <cell r="V71">
            <v>83323.090000002194</v>
          </cell>
          <cell r="W71">
            <v>-42003.440000003793</v>
          </cell>
          <cell r="X71">
            <v>-372829.94999999506</v>
          </cell>
          <cell r="Y71">
            <v>2194.1999999993641</v>
          </cell>
          <cell r="Z71">
            <v>-103103.69649787097</v>
          </cell>
          <cell r="AA71">
            <v>242805.0035021283</v>
          </cell>
        </row>
        <row r="72">
          <cell r="C72">
            <v>5.548889668039271E-2</v>
          </cell>
          <cell r="D72">
            <v>7.005735145410602E-2</v>
          </cell>
          <cell r="E72">
            <v>8.3550117109269947E-2</v>
          </cell>
          <cell r="F72">
            <v>9.4237789181611561E-2</v>
          </cell>
          <cell r="G72">
            <v>0.13311068294933792</v>
          </cell>
          <cell r="H72">
            <v>-5.5524264393472543E-2</v>
          </cell>
          <cell r="I72">
            <v>-7.7103726267845812E-2</v>
          </cell>
          <cell r="J72">
            <v>-4.4192492935394179E-2</v>
          </cell>
          <cell r="K72">
            <v>9.8832051149455868E-2</v>
          </cell>
          <cell r="L72">
            <v>3.539939436641544E-2</v>
          </cell>
          <cell r="M72">
            <v>6.7701735876247421E-2</v>
          </cell>
          <cell r="N72">
            <v>0.10195676082912981</v>
          </cell>
          <cell r="O72">
            <v>-8.594320658264526E-2</v>
          </cell>
          <cell r="P72">
            <v>1.4382950805061166E-2</v>
          </cell>
          <cell r="Q72">
            <v>5.954606119831328E-2</v>
          </cell>
          <cell r="R72">
            <v>9.7005754662888993E-2</v>
          </cell>
          <cell r="S72">
            <v>0.16548887728905054</v>
          </cell>
          <cell r="T72">
            <v>6.3521586024662124E-2</v>
          </cell>
          <cell r="U72">
            <v>-0.15754238211706623</v>
          </cell>
          <cell r="V72">
            <v>4.5897849497786476E-2</v>
          </cell>
          <cell r="W72">
            <v>-2.5023733365125089E-2</v>
          </cell>
          <cell r="X72">
            <v>-0.38090426723992116</v>
          </cell>
          <cell r="Y72">
            <v>1.3584010474356496E-3</v>
          </cell>
          <cell r="Z72">
            <v>-6.8735797665247317E-2</v>
          </cell>
          <cell r="AA72">
            <v>1.0758896191606313E-2</v>
          </cell>
        </row>
        <row r="74">
          <cell r="A74" t="str">
            <v>Income Tax</v>
          </cell>
          <cell r="B74" t="str">
            <v>Income tax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278364.40999999997</v>
          </cell>
          <cell r="O74">
            <v>0</v>
          </cell>
          <cell r="P74">
            <v>339587</v>
          </cell>
          <cell r="Q74">
            <v>0</v>
          </cell>
          <cell r="R74">
            <v>63312</v>
          </cell>
          <cell r="S74">
            <v>139275</v>
          </cell>
          <cell r="T74">
            <v>49008</v>
          </cell>
          <cell r="U74">
            <v>-47600</v>
          </cell>
          <cell r="V74">
            <v>21870</v>
          </cell>
          <cell r="W74">
            <v>-12601.032000001138</v>
          </cell>
          <cell r="X74">
            <v>-119295</v>
          </cell>
          <cell r="Y74">
            <v>700</v>
          </cell>
          <cell r="Z74">
            <v>-32993.182879318709</v>
          </cell>
          <cell r="AA74">
            <v>401262.78512068011</v>
          </cell>
        </row>
        <row r="76">
          <cell r="B76" t="str">
            <v>PAT</v>
          </cell>
          <cell r="C76">
            <v>104231.89000000016</v>
          </cell>
          <cell r="D76">
            <v>181491.58000000042</v>
          </cell>
          <cell r="E76">
            <v>201110.82999999958</v>
          </cell>
          <cell r="F76">
            <v>274202.03000000032</v>
          </cell>
          <cell r="G76">
            <v>393960.30999999959</v>
          </cell>
          <cell r="H76">
            <v>-136326.21999999843</v>
          </cell>
          <cell r="I76">
            <v>-91450.22000000198</v>
          </cell>
          <cell r="J76">
            <v>-98161.919999999009</v>
          </cell>
          <cell r="K76">
            <v>237521.59000000238</v>
          </cell>
          <cell r="L76">
            <v>87312.300000002491</v>
          </cell>
          <cell r="M76">
            <v>192705.23999999772</v>
          </cell>
          <cell r="N76">
            <v>14142.460000004678</v>
          </cell>
          <cell r="O76">
            <v>-172243.49000000011</v>
          </cell>
          <cell r="P76">
            <v>-305995.55999999936</v>
          </cell>
          <cell r="Q76">
            <v>118019.43999999993</v>
          </cell>
          <cell r="R76">
            <v>209893.10999999935</v>
          </cell>
          <cell r="S76">
            <v>286706.27000000078</v>
          </cell>
          <cell r="T76">
            <v>97961.009999999107</v>
          </cell>
          <cell r="U76">
            <v>-102697.97999999998</v>
          </cell>
          <cell r="V76">
            <v>61453.090000002194</v>
          </cell>
          <cell r="W76">
            <v>-29402.408000002655</v>
          </cell>
          <cell r="X76">
            <v>-253534.94999999506</v>
          </cell>
          <cell r="Y76">
            <v>1494.1999999993641</v>
          </cell>
          <cell r="Z76">
            <v>-70110.513618552272</v>
          </cell>
          <cell r="AA76">
            <v>-158457.78161855182</v>
          </cell>
        </row>
        <row r="77">
          <cell r="C77">
            <v>5.548889668039271E-2</v>
          </cell>
          <cell r="D77">
            <v>7.005735145410602E-2</v>
          </cell>
          <cell r="E77">
            <v>8.3550117109269947E-2</v>
          </cell>
          <cell r="F77">
            <v>9.4237789181611561E-2</v>
          </cell>
          <cell r="G77">
            <v>0.13311068294933792</v>
          </cell>
          <cell r="H77">
            <v>-5.5524264393472543E-2</v>
          </cell>
          <cell r="I77">
            <v>-7.7103726267845812E-2</v>
          </cell>
          <cell r="J77">
            <v>-4.4192492935394179E-2</v>
          </cell>
          <cell r="K77">
            <v>9.8832051149455868E-2</v>
          </cell>
          <cell r="L77">
            <v>3.539939436641544E-2</v>
          </cell>
          <cell r="M77">
            <v>6.7701735876247421E-2</v>
          </cell>
          <cell r="N77">
            <v>4.9295232339534086E-3</v>
          </cell>
          <cell r="O77">
            <v>-8.594320658264526E-2</v>
          </cell>
          <cell r="P77">
            <v>-0.13101906575148461</v>
          </cell>
          <cell r="Q77">
            <v>5.954606119831328E-2</v>
          </cell>
          <cell r="R77">
            <v>7.4525837141518905E-2</v>
          </cell>
          <cell r="S77">
            <v>0.1113821242282118</v>
          </cell>
          <cell r="T77">
            <v>4.2339801593395558E-2</v>
          </cell>
          <cell r="U77">
            <v>-0.10764804961324713</v>
          </cell>
          <cell r="V77">
            <v>3.3850937069111978E-2</v>
          </cell>
          <cell r="W77">
            <v>-1.7516613355587563E-2</v>
          </cell>
          <cell r="X77">
            <v>-0.25902571493910148</v>
          </cell>
          <cell r="Y77">
            <v>9.2504003512809772E-4</v>
          </cell>
          <cell r="Z77">
            <v>-4.6740342412368178E-2</v>
          </cell>
          <cell r="AA77">
            <v>-7.0213990593125412E-3</v>
          </cell>
        </row>
      </sheetData>
      <sheetData sheetId="52" refreshError="1">
        <row r="9">
          <cell r="A9" t="str">
            <v>Sales - External</v>
          </cell>
          <cell r="B9" t="str">
            <v>External Sales</v>
          </cell>
          <cell r="C9">
            <v>998451.19000000006</v>
          </cell>
          <cell r="D9">
            <v>902699.58</v>
          </cell>
          <cell r="E9">
            <v>912068.97000000009</v>
          </cell>
          <cell r="F9">
            <v>1052971.58</v>
          </cell>
          <cell r="G9">
            <v>1365366.7300000002</v>
          </cell>
          <cell r="H9">
            <v>1016683.7200000002</v>
          </cell>
          <cell r="I9">
            <v>1031088.0628425542</v>
          </cell>
          <cell r="J9">
            <v>1106717.2710414641</v>
          </cell>
          <cell r="K9">
            <v>1176135.185354549</v>
          </cell>
          <cell r="L9">
            <v>1174839.7917069606</v>
          </cell>
          <cell r="M9">
            <v>1217962.8225670354</v>
          </cell>
          <cell r="N9">
            <v>1151410.824465991</v>
          </cell>
          <cell r="O9">
            <v>1124398</v>
          </cell>
          <cell r="P9">
            <v>1032838</v>
          </cell>
          <cell r="Q9">
            <v>1037602</v>
          </cell>
          <cell r="R9">
            <v>819215.08000000007</v>
          </cell>
          <cell r="S9">
            <v>1162633.94</v>
          </cell>
          <cell r="T9">
            <v>962627.12000000011</v>
          </cell>
          <cell r="U9">
            <v>772317.85000000009</v>
          </cell>
          <cell r="V9">
            <v>924990.92000000016</v>
          </cell>
          <cell r="W9">
            <v>1074198.5</v>
          </cell>
          <cell r="X9">
            <v>874400.99</v>
          </cell>
          <cell r="Y9">
            <v>1027096.3200000001</v>
          </cell>
          <cell r="Z9">
            <v>933620.30408421042</v>
          </cell>
          <cell r="AA9">
            <v>11745939.02408421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A14" t="str">
            <v>Interco Sales - Mirage</v>
          </cell>
          <cell r="B14" t="str">
            <v>Mirage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Interco Sales - A.C.N.</v>
          </cell>
          <cell r="B15" t="str">
            <v>A.C.N.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Sales</v>
          </cell>
          <cell r="B17" t="str">
            <v>Total Sales</v>
          </cell>
          <cell r="C17">
            <v>998451.19000000006</v>
          </cell>
          <cell r="D17">
            <v>902699.58</v>
          </cell>
          <cell r="E17">
            <v>912068.97000000009</v>
          </cell>
          <cell r="F17">
            <v>1052971.58</v>
          </cell>
          <cell r="G17">
            <v>1365366.7300000002</v>
          </cell>
          <cell r="H17">
            <v>1016683.7200000002</v>
          </cell>
          <cell r="I17">
            <v>1031088.0628425542</v>
          </cell>
          <cell r="J17">
            <v>1106717.2710414641</v>
          </cell>
          <cell r="K17">
            <v>1176135.185354549</v>
          </cell>
          <cell r="L17">
            <v>1174839.7917069606</v>
          </cell>
          <cell r="M17">
            <v>1217962.8225670354</v>
          </cell>
          <cell r="N17">
            <v>1151410.824465991</v>
          </cell>
          <cell r="O17">
            <v>1124398</v>
          </cell>
          <cell r="P17">
            <v>1032838</v>
          </cell>
          <cell r="Q17">
            <v>1037602</v>
          </cell>
          <cell r="R17">
            <v>819215.08000000007</v>
          </cell>
          <cell r="S17">
            <v>1162633.94</v>
          </cell>
          <cell r="T17">
            <v>962627.12000000011</v>
          </cell>
          <cell r="U17">
            <v>772317.85000000009</v>
          </cell>
          <cell r="V17">
            <v>924990.92000000016</v>
          </cell>
          <cell r="W17">
            <v>1074198.5</v>
          </cell>
          <cell r="X17">
            <v>874400.99</v>
          </cell>
          <cell r="Y17">
            <v>1027096.3200000001</v>
          </cell>
          <cell r="Z17">
            <v>933620.30408421042</v>
          </cell>
          <cell r="AA17">
            <v>11745939.02408421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438523.68000000017</v>
          </cell>
          <cell r="D19">
            <v>471593.99999999977</v>
          </cell>
          <cell r="E19">
            <v>440936.40000000014</v>
          </cell>
          <cell r="F19">
            <v>552805.16999999993</v>
          </cell>
          <cell r="G19">
            <v>711273.77000000025</v>
          </cell>
          <cell r="H19">
            <v>470257.14999999979</v>
          </cell>
          <cell r="I19">
            <v>524009.69999999995</v>
          </cell>
          <cell r="J19">
            <v>456250.18999999994</v>
          </cell>
          <cell r="K19">
            <v>569097.37999999966</v>
          </cell>
          <cell r="L19">
            <v>598023.6</v>
          </cell>
          <cell r="M19">
            <v>541881.12000000011</v>
          </cell>
          <cell r="N19">
            <v>498733.65999999794</v>
          </cell>
          <cell r="O19">
            <v>481787.29999999981</v>
          </cell>
          <cell r="P19">
            <v>459711.17000000051</v>
          </cell>
          <cell r="Q19">
            <v>418901.59000000032</v>
          </cell>
          <cell r="R19">
            <v>348469.30999999988</v>
          </cell>
          <cell r="S19">
            <v>548474.27000000025</v>
          </cell>
          <cell r="T19">
            <v>448311.27</v>
          </cell>
          <cell r="U19">
            <v>405290.57999999996</v>
          </cell>
          <cell r="V19">
            <v>497501.20000000019</v>
          </cell>
          <cell r="W19">
            <v>524202.66999999993</v>
          </cell>
          <cell r="X19">
            <v>475098.13000000024</v>
          </cell>
          <cell r="Y19">
            <v>544092.79</v>
          </cell>
          <cell r="Z19">
            <v>503740.45072296041</v>
          </cell>
          <cell r="AA19">
            <v>5655580.7307229619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559927.50999999989</v>
          </cell>
          <cell r="D21">
            <v>431105.58000000019</v>
          </cell>
          <cell r="E21">
            <v>471132.56999999995</v>
          </cell>
          <cell r="F21">
            <v>500166.41000000015</v>
          </cell>
          <cell r="G21">
            <v>654092.96</v>
          </cell>
          <cell r="H21">
            <v>546426.57000000041</v>
          </cell>
          <cell r="I21">
            <v>507078.36284255423</v>
          </cell>
          <cell r="J21">
            <v>650467.08104146412</v>
          </cell>
          <cell r="K21">
            <v>607037.80535454932</v>
          </cell>
          <cell r="L21">
            <v>576816.19170696067</v>
          </cell>
          <cell r="M21">
            <v>676081.70256703533</v>
          </cell>
          <cell r="N21">
            <v>652677.16446599306</v>
          </cell>
          <cell r="O21">
            <v>642610.70000000019</v>
          </cell>
          <cell r="P21">
            <v>573126.82999999949</v>
          </cell>
          <cell r="Q21">
            <v>618700.40999999968</v>
          </cell>
          <cell r="R21">
            <v>470745.77000000019</v>
          </cell>
          <cell r="S21">
            <v>614159.66999999969</v>
          </cell>
          <cell r="T21">
            <v>514315.85000000009</v>
          </cell>
          <cell r="U21">
            <v>367027.27000000014</v>
          </cell>
          <cell r="V21">
            <v>427489.72</v>
          </cell>
          <cell r="W21">
            <v>549995.83000000007</v>
          </cell>
          <cell r="X21">
            <v>399302.85999999975</v>
          </cell>
          <cell r="Y21">
            <v>483003.53</v>
          </cell>
          <cell r="Z21">
            <v>429879.85336125002</v>
          </cell>
          <cell r="AA21">
            <v>6090358.2933612484</v>
          </cell>
        </row>
        <row r="22">
          <cell r="C22">
            <v>0.56079607657135433</v>
          </cell>
          <cell r="D22">
            <v>0.47757370176244041</v>
          </cell>
          <cell r="E22">
            <v>0.51655366589217466</v>
          </cell>
          <cell r="F22">
            <v>0.47500466251900181</v>
          </cell>
          <cell r="G22">
            <v>0.47906027415799113</v>
          </cell>
          <cell r="H22">
            <v>0.53745974215068604</v>
          </cell>
          <cell r="I22">
            <v>0.49178957755035557</v>
          </cell>
          <cell r="J22">
            <v>0.58774458306713628</v>
          </cell>
          <cell r="K22">
            <v>0.5161292791113602</v>
          </cell>
          <cell r="L22">
            <v>0.49097434031314752</v>
          </cell>
          <cell r="M22">
            <v>0.55509223273506325</v>
          </cell>
          <cell r="N22">
            <v>0.56684994668926791</v>
          </cell>
          <cell r="O22">
            <v>0.57151533531720988</v>
          </cell>
          <cell r="P22">
            <v>0.55490486407355222</v>
          </cell>
          <cell r="Q22">
            <v>0.5962791224380829</v>
          </cell>
          <cell r="R22">
            <v>0.57463025460908279</v>
          </cell>
          <cell r="S22">
            <v>0.52824853022955764</v>
          </cell>
          <cell r="T22">
            <v>0.53428356558248646</v>
          </cell>
          <cell r="U22">
            <v>0.47522826256055078</v>
          </cell>
          <cell r="V22">
            <v>0.46215558526779904</v>
          </cell>
          <cell r="W22">
            <v>0.51200576988331303</v>
          </cell>
          <cell r="X22">
            <v>0.45665874646367882</v>
          </cell>
          <cell r="Y22">
            <v>0.47026118251499527</v>
          </cell>
          <cell r="Z22">
            <v>0.46044398507690965</v>
          </cell>
          <cell r="AA22">
            <v>0.51850756937128684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70750.720000000001</v>
          </cell>
          <cell r="D24">
            <v>94555.829999999987</v>
          </cell>
          <cell r="E24">
            <v>81195.62</v>
          </cell>
          <cell r="F24">
            <v>80483.360000000001</v>
          </cell>
          <cell r="G24">
            <v>132720.10999999999</v>
          </cell>
          <cell r="H24">
            <v>148968.86999999997</v>
          </cell>
          <cell r="I24">
            <v>76442.53</v>
          </cell>
          <cell r="J24">
            <v>119235.52000000002</v>
          </cell>
          <cell r="K24">
            <v>124831.56</v>
          </cell>
          <cell r="L24">
            <v>172341.22</v>
          </cell>
          <cell r="M24">
            <v>114258.83</v>
          </cell>
          <cell r="N24">
            <v>121118.62000000001</v>
          </cell>
          <cell r="O24">
            <v>138571.82</v>
          </cell>
          <cell r="P24">
            <v>112905.05</v>
          </cell>
          <cell r="Q24">
            <v>152568.04</v>
          </cell>
          <cell r="R24">
            <v>119089.65</v>
          </cell>
          <cell r="S24">
            <v>144320.46</v>
          </cell>
          <cell r="T24">
            <v>104052.59999999999</v>
          </cell>
          <cell r="U24">
            <v>108256.98</v>
          </cell>
          <cell r="V24">
            <v>116078.3</v>
          </cell>
          <cell r="W24">
            <v>122246.37000000001</v>
          </cell>
          <cell r="X24">
            <v>120549.62</v>
          </cell>
          <cell r="Y24">
            <v>111266.81999999999</v>
          </cell>
          <cell r="Z24">
            <v>121860</v>
          </cell>
          <cell r="AA24">
            <v>1471765.7100000002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A27" t="str">
            <v>Factory Rent</v>
          </cell>
          <cell r="B27" t="str">
            <v>Factory Rent</v>
          </cell>
          <cell r="C27">
            <v>6736.78</v>
          </cell>
          <cell r="D27">
            <v>7472.83</v>
          </cell>
          <cell r="E27">
            <v>8040.98</v>
          </cell>
          <cell r="F27">
            <v>7347.83</v>
          </cell>
          <cell r="G27">
            <v>23967.63</v>
          </cell>
          <cell r="H27">
            <v>18804.059999999998</v>
          </cell>
          <cell r="I27">
            <v>8751.64</v>
          </cell>
          <cell r="J27">
            <v>17015.39</v>
          </cell>
          <cell r="K27">
            <v>24600.799999999999</v>
          </cell>
          <cell r="L27">
            <v>18534.11</v>
          </cell>
          <cell r="M27">
            <v>18534.11</v>
          </cell>
          <cell r="N27">
            <v>18534.11</v>
          </cell>
          <cell r="O27">
            <v>18559.36</v>
          </cell>
          <cell r="P27">
            <v>18559.36</v>
          </cell>
          <cell r="Q27">
            <v>18559.36</v>
          </cell>
          <cell r="R27">
            <v>21210.61</v>
          </cell>
          <cell r="S27">
            <v>19006.86</v>
          </cell>
          <cell r="T27">
            <v>20166.449999999997</v>
          </cell>
          <cell r="U27">
            <v>19748.8</v>
          </cell>
          <cell r="V27">
            <v>19748.8</v>
          </cell>
          <cell r="W27">
            <v>19748.8</v>
          </cell>
          <cell r="X27">
            <v>19748.8</v>
          </cell>
          <cell r="Y27">
            <v>19748.8</v>
          </cell>
          <cell r="Z27">
            <v>19238</v>
          </cell>
          <cell r="AA27">
            <v>234043.99999999994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7181.56</v>
          </cell>
          <cell r="D28">
            <v>4298.7699999999995</v>
          </cell>
          <cell r="E28">
            <v>6709.7199999999993</v>
          </cell>
          <cell r="F28">
            <v>7438.14</v>
          </cell>
          <cell r="G28">
            <v>7586.18</v>
          </cell>
          <cell r="H28">
            <v>2111.77</v>
          </cell>
          <cell r="I28">
            <v>9215.9</v>
          </cell>
          <cell r="J28">
            <v>14804.279999999999</v>
          </cell>
          <cell r="K28">
            <v>5111.42</v>
          </cell>
          <cell r="L28">
            <v>6421.2800000000007</v>
          </cell>
          <cell r="M28">
            <v>6378.32</v>
          </cell>
          <cell r="N28">
            <v>7200</v>
          </cell>
          <cell r="O28">
            <v>4564.79</v>
          </cell>
          <cell r="P28">
            <v>3777.08</v>
          </cell>
          <cell r="Q28">
            <v>5889.13</v>
          </cell>
          <cell r="R28">
            <v>5875.59</v>
          </cell>
          <cell r="S28">
            <v>4245.4799999999996</v>
          </cell>
          <cell r="T28">
            <v>5404.6699999999992</v>
          </cell>
          <cell r="U28">
            <v>5388.5</v>
          </cell>
          <cell r="V28">
            <v>12449.05</v>
          </cell>
          <cell r="W28">
            <v>13104.490000000002</v>
          </cell>
          <cell r="X28">
            <v>9496.7899999999991</v>
          </cell>
          <cell r="Y28">
            <v>8809.92</v>
          </cell>
          <cell r="Z28">
            <v>5037</v>
          </cell>
          <cell r="AA28">
            <v>84042.489999999991</v>
          </cell>
        </row>
        <row r="29">
          <cell r="A29" t="str">
            <v>Factory Motor</v>
          </cell>
          <cell r="B29" t="str">
            <v>Motor Vehicle Expenses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Factory Insurance</v>
          </cell>
          <cell r="B30" t="str">
            <v>Insurance - General</v>
          </cell>
          <cell r="C30">
            <v>1283.06</v>
          </cell>
          <cell r="D30">
            <v>2566.12</v>
          </cell>
          <cell r="E30">
            <v>12515.57</v>
          </cell>
          <cell r="F30">
            <v>2860.52</v>
          </cell>
          <cell r="G30">
            <v>10658.14</v>
          </cell>
          <cell r="H30">
            <v>1429.99</v>
          </cell>
          <cell r="I30">
            <v>13518.12</v>
          </cell>
          <cell r="J30">
            <v>0</v>
          </cell>
          <cell r="K30">
            <v>26783.45</v>
          </cell>
          <cell r="L30">
            <v>1429.99</v>
          </cell>
          <cell r="M30">
            <v>1429.99</v>
          </cell>
          <cell r="N30">
            <v>1429.99</v>
          </cell>
          <cell r="O30">
            <v>1211.53</v>
          </cell>
          <cell r="P30">
            <v>1211.53</v>
          </cell>
          <cell r="Q30">
            <v>11741.45</v>
          </cell>
          <cell r="R30">
            <v>1211.53</v>
          </cell>
          <cell r="S30">
            <v>-10615.95</v>
          </cell>
          <cell r="T30">
            <v>0</v>
          </cell>
          <cell r="U30">
            <v>5171.01</v>
          </cell>
          <cell r="V30">
            <v>1723.8</v>
          </cell>
          <cell r="W30">
            <v>1723.8</v>
          </cell>
          <cell r="X30">
            <v>3383.25</v>
          </cell>
          <cell r="Y30">
            <v>3383.25</v>
          </cell>
          <cell r="Z30">
            <v>2158</v>
          </cell>
          <cell r="AA30">
            <v>22303.199999999997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1604.8400000000001</v>
          </cell>
          <cell r="D33">
            <v>871.5100000000001</v>
          </cell>
          <cell r="E33">
            <v>1556.98</v>
          </cell>
          <cell r="F33">
            <v>652.29</v>
          </cell>
          <cell r="G33">
            <v>2178.81</v>
          </cell>
          <cell r="H33">
            <v>1052.2900000000002</v>
          </cell>
          <cell r="I33">
            <v>3151.95</v>
          </cell>
          <cell r="J33">
            <v>1384.4400000000003</v>
          </cell>
          <cell r="K33">
            <v>1904.1700000000003</v>
          </cell>
          <cell r="L33">
            <v>1931.44</v>
          </cell>
          <cell r="M33">
            <v>4459.3500000000004</v>
          </cell>
          <cell r="N33">
            <v>3800.5</v>
          </cell>
          <cell r="O33">
            <v>823.37999999999988</v>
          </cell>
          <cell r="P33">
            <v>3852.8400000000006</v>
          </cell>
          <cell r="Q33">
            <v>1484.3600000000001</v>
          </cell>
          <cell r="R33">
            <v>3565.3000000000006</v>
          </cell>
          <cell r="S33">
            <v>758.42000000000007</v>
          </cell>
          <cell r="T33">
            <v>3968.05</v>
          </cell>
          <cell r="U33">
            <v>3436.3199999999997</v>
          </cell>
          <cell r="V33">
            <v>2398.4800000000005</v>
          </cell>
          <cell r="W33">
            <v>2463.81</v>
          </cell>
          <cell r="X33">
            <v>5864.11</v>
          </cell>
          <cell r="Y33">
            <v>3329.9800000000005</v>
          </cell>
          <cell r="Z33">
            <v>3047</v>
          </cell>
          <cell r="AA33">
            <v>34992.050000000003</v>
          </cell>
        </row>
        <row r="34">
          <cell r="B34" t="str">
            <v>Total Manufacturing Costs</v>
          </cell>
          <cell r="C34">
            <v>87556.959999999992</v>
          </cell>
          <cell r="D34">
            <v>109765.05999999998</v>
          </cell>
          <cell r="E34">
            <v>110018.86999999998</v>
          </cell>
          <cell r="F34">
            <v>98782.14</v>
          </cell>
          <cell r="G34">
            <v>177110.87</v>
          </cell>
          <cell r="H34">
            <v>172366.97999999995</v>
          </cell>
          <cell r="I34">
            <v>111080.13999999998</v>
          </cell>
          <cell r="J34">
            <v>152439.63000000003</v>
          </cell>
          <cell r="K34">
            <v>183231.40000000002</v>
          </cell>
          <cell r="L34">
            <v>200658.04</v>
          </cell>
          <cell r="M34">
            <v>145060.6</v>
          </cell>
          <cell r="N34">
            <v>152083.22</v>
          </cell>
          <cell r="O34">
            <v>163730.88</v>
          </cell>
          <cell r="P34">
            <v>140305.85999999999</v>
          </cell>
          <cell r="Q34">
            <v>190242.34000000003</v>
          </cell>
          <cell r="R34">
            <v>150952.68</v>
          </cell>
          <cell r="S34">
            <v>157715.27000000002</v>
          </cell>
          <cell r="T34">
            <v>133591.76999999999</v>
          </cell>
          <cell r="U34">
            <v>142001.61000000002</v>
          </cell>
          <cell r="V34">
            <v>152398.43</v>
          </cell>
          <cell r="W34">
            <v>159287.26999999999</v>
          </cell>
          <cell r="X34">
            <v>159042.56999999998</v>
          </cell>
          <cell r="Y34">
            <v>146538.77000000002</v>
          </cell>
          <cell r="Z34">
            <v>151340</v>
          </cell>
          <cell r="AA34">
            <v>1847147.4500000002</v>
          </cell>
        </row>
        <row r="35">
          <cell r="C35">
            <v>8.7692779453745748E-2</v>
          </cell>
          <cell r="D35">
            <v>0.12159644518722384</v>
          </cell>
          <cell r="E35">
            <v>0.12062560356592328</v>
          </cell>
          <cell r="F35">
            <v>9.381273139394701E-2</v>
          </cell>
          <cell r="G35">
            <v>0.12971670255946544</v>
          </cell>
          <cell r="H35">
            <v>0.16953844800426224</v>
          </cell>
          <cell r="I35">
            <v>0.10773099214607218</v>
          </cell>
          <cell r="J35">
            <v>0.137740355182628</v>
          </cell>
          <cell r="K35">
            <v>0.15579110486756201</v>
          </cell>
          <cell r="L35">
            <v>0.17079608761672757</v>
          </cell>
          <cell r="M35">
            <v>0.11910100810323873</v>
          </cell>
          <cell r="N35">
            <v>0.13208423680621048</v>
          </cell>
          <cell r="O35">
            <v>0.14561648099694235</v>
          </cell>
          <cell r="P35">
            <v>0.13584498246578844</v>
          </cell>
          <cell r="Q35">
            <v>0.18334808529667448</v>
          </cell>
          <cell r="R35">
            <v>0.18426501621527766</v>
          </cell>
          <cell r="S35">
            <v>0.1356534198545761</v>
          </cell>
          <cell r="T35">
            <v>0.13877831532525281</v>
          </cell>
          <cell r="U35">
            <v>0.1838642082401695</v>
          </cell>
          <cell r="V35">
            <v>0.16475667674662142</v>
          </cell>
          <cell r="W35">
            <v>0.14828476301167801</v>
          </cell>
          <cell r="X35">
            <v>0.18188745417591531</v>
          </cell>
          <cell r="Y35">
            <v>0.14267286051613934</v>
          </cell>
          <cell r="Z35">
            <v>0.16210015928097196</v>
          </cell>
          <cell r="AA35">
            <v>0.15725838915156601</v>
          </cell>
        </row>
        <row r="36">
          <cell r="B36" t="str">
            <v>Contribution margin</v>
          </cell>
          <cell r="C36">
            <v>472370.54999999993</v>
          </cell>
          <cell r="D36">
            <v>321340.52000000019</v>
          </cell>
          <cell r="E36">
            <v>361113.69999999995</v>
          </cell>
          <cell r="F36">
            <v>401384.27000000014</v>
          </cell>
          <cell r="G36">
            <v>476982.08999999997</v>
          </cell>
          <cell r="H36">
            <v>374059.59000000043</v>
          </cell>
          <cell r="I36">
            <v>395998.22284255421</v>
          </cell>
          <cell r="J36">
            <v>498027.45104146411</v>
          </cell>
          <cell r="K36">
            <v>423806.40535454929</v>
          </cell>
          <cell r="L36">
            <v>376158.15170696063</v>
          </cell>
          <cell r="M36">
            <v>531021.10256703536</v>
          </cell>
          <cell r="N36">
            <v>500593.94446599309</v>
          </cell>
          <cell r="O36">
            <v>478879.82000000018</v>
          </cell>
          <cell r="P36">
            <v>432820.96999999951</v>
          </cell>
          <cell r="Q36">
            <v>428458.06999999966</v>
          </cell>
          <cell r="R36">
            <v>319793.0900000002</v>
          </cell>
          <cell r="S36">
            <v>456444.39999999967</v>
          </cell>
          <cell r="T36">
            <v>380724.08000000007</v>
          </cell>
          <cell r="U36">
            <v>225025.66000000012</v>
          </cell>
          <cell r="V36">
            <v>275091.28999999998</v>
          </cell>
          <cell r="W36">
            <v>390708.56000000006</v>
          </cell>
          <cell r="X36">
            <v>240260.28999999978</v>
          </cell>
          <cell r="Y36">
            <v>336464.76</v>
          </cell>
          <cell r="Z36">
            <v>278539.85336125002</v>
          </cell>
          <cell r="AA36">
            <v>4243210.8433612483</v>
          </cell>
        </row>
        <row r="37">
          <cell r="C37">
            <v>0.47310329711760862</v>
          </cell>
          <cell r="D37">
            <v>0.35597725657521656</v>
          </cell>
          <cell r="E37">
            <v>0.39592806232625138</v>
          </cell>
          <cell r="F37">
            <v>0.38119193112505478</v>
          </cell>
          <cell r="G37">
            <v>0.34934357159852569</v>
          </cell>
          <cell r="H37">
            <v>0.36792129414642377</v>
          </cell>
          <cell r="I37">
            <v>0.38405858540428339</v>
          </cell>
          <cell r="J37">
            <v>0.45000422788450828</v>
          </cell>
          <cell r="K37">
            <v>0.36033817424379816</v>
          </cell>
          <cell r="L37">
            <v>0.32017825269641997</v>
          </cell>
          <cell r="M37">
            <v>0.43599122463182449</v>
          </cell>
          <cell r="N37">
            <v>0.43476570988305752</v>
          </cell>
          <cell r="O37">
            <v>0.42589885432026753</v>
          </cell>
          <cell r="P37">
            <v>0.41905988160776375</v>
          </cell>
          <cell r="Q37">
            <v>0.41293103714140844</v>
          </cell>
          <cell r="R37">
            <v>0.39036523839380516</v>
          </cell>
          <cell r="S37">
            <v>0.39259511037498157</v>
          </cell>
          <cell r="T37">
            <v>0.3955052502572336</v>
          </cell>
          <cell r="U37">
            <v>0.29136405432038132</v>
          </cell>
          <cell r="V37">
            <v>0.29739890852117762</v>
          </cell>
          <cell r="W37">
            <v>0.36372100687163506</v>
          </cell>
          <cell r="X37">
            <v>0.27477129228776354</v>
          </cell>
          <cell r="Y37">
            <v>0.32758832199885596</v>
          </cell>
          <cell r="Z37">
            <v>0.29834382579593766</v>
          </cell>
          <cell r="AA37">
            <v>0.3612491802197208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32373.87</v>
          </cell>
          <cell r="D39">
            <v>47157.72</v>
          </cell>
          <cell r="E39">
            <v>31678.260000000002</v>
          </cell>
          <cell r="F39">
            <v>36476.01</v>
          </cell>
          <cell r="G39">
            <v>35358.619999999995</v>
          </cell>
          <cell r="H39">
            <v>36089.760000000002</v>
          </cell>
          <cell r="I39">
            <v>46383.78</v>
          </cell>
          <cell r="J39">
            <v>38308.43</v>
          </cell>
          <cell r="K39">
            <v>39016.179999999993</v>
          </cell>
          <cell r="L39">
            <v>47128.310000000005</v>
          </cell>
          <cell r="M39">
            <v>53939.740000000005</v>
          </cell>
          <cell r="N39">
            <v>52418.94</v>
          </cell>
          <cell r="O39">
            <v>78989.02</v>
          </cell>
          <cell r="P39">
            <v>55865.88</v>
          </cell>
          <cell r="Q39">
            <v>54194.36</v>
          </cell>
          <cell r="R39">
            <v>53160.360000000008</v>
          </cell>
          <cell r="S39">
            <v>53805.919999999998</v>
          </cell>
          <cell r="T39">
            <v>63900.69</v>
          </cell>
          <cell r="U39">
            <v>44897.37999999999</v>
          </cell>
          <cell r="V39">
            <v>50096.299999999996</v>
          </cell>
          <cell r="W39">
            <v>45198.64</v>
          </cell>
          <cell r="X39">
            <v>38669.78</v>
          </cell>
          <cell r="Y39">
            <v>42126.01</v>
          </cell>
          <cell r="Z39">
            <v>45750</v>
          </cell>
          <cell r="AA39">
            <v>626654.34000000008</v>
          </cell>
        </row>
        <row r="40">
          <cell r="A40" t="str">
            <v>Installation Labour</v>
          </cell>
          <cell r="B40" t="str">
            <v>Installation Labour</v>
          </cell>
          <cell r="C40">
            <v>102374.25</v>
          </cell>
          <cell r="D40">
            <v>101230.20999999999</v>
          </cell>
          <cell r="E40">
            <v>90621.540000000008</v>
          </cell>
          <cell r="F40">
            <v>106353.8</v>
          </cell>
          <cell r="G40">
            <v>124611.91</v>
          </cell>
          <cell r="H40">
            <v>106013.44</v>
          </cell>
          <cell r="I40">
            <v>100997.68000000001</v>
          </cell>
          <cell r="J40">
            <v>123631.70999999999</v>
          </cell>
          <cell r="K40">
            <v>129262.9</v>
          </cell>
          <cell r="L40">
            <v>134449.01999999999</v>
          </cell>
          <cell r="M40">
            <v>144544.4</v>
          </cell>
          <cell r="N40">
            <v>116330.36000000002</v>
          </cell>
          <cell r="O40">
            <v>126840.32000000001</v>
          </cell>
          <cell r="P40">
            <v>105099.93</v>
          </cell>
          <cell r="Q40">
            <v>104318.54999999999</v>
          </cell>
          <cell r="R40">
            <v>91232.18</v>
          </cell>
          <cell r="S40">
            <v>110619.54999999999</v>
          </cell>
          <cell r="T40">
            <v>108617.42</v>
          </cell>
          <cell r="U40">
            <v>82896.100000000006</v>
          </cell>
          <cell r="V40">
            <v>93487.5</v>
          </cell>
          <cell r="W40">
            <v>114764.61</v>
          </cell>
          <cell r="X40">
            <v>92919.67</v>
          </cell>
          <cell r="Y40">
            <v>113359.76999999999</v>
          </cell>
          <cell r="Z40">
            <v>101022.81477801513</v>
          </cell>
          <cell r="AA40">
            <v>1245178.4147780151</v>
          </cell>
        </row>
        <row r="41">
          <cell r="A41" t="str">
            <v>Sales Commission</v>
          </cell>
          <cell r="B41" t="str">
            <v>Sales Commission</v>
          </cell>
          <cell r="C41">
            <v>480.25</v>
          </cell>
          <cell r="D41">
            <v>0</v>
          </cell>
          <cell r="E41">
            <v>2674.92</v>
          </cell>
          <cell r="F41">
            <v>0</v>
          </cell>
          <cell r="G41">
            <v>13883.34</v>
          </cell>
          <cell r="H41">
            <v>10198.490000000002</v>
          </cell>
          <cell r="I41">
            <v>7760.89</v>
          </cell>
          <cell r="J41">
            <v>3236.65</v>
          </cell>
          <cell r="K41">
            <v>4842.24</v>
          </cell>
          <cell r="L41">
            <v>0</v>
          </cell>
          <cell r="M41">
            <v>6040.35</v>
          </cell>
          <cell r="N41">
            <v>3948.11</v>
          </cell>
          <cell r="O41">
            <v>263.85000000000002</v>
          </cell>
          <cell r="P41">
            <v>993.02</v>
          </cell>
          <cell r="Q41">
            <v>3470.3999999999996</v>
          </cell>
          <cell r="R41">
            <v>583.20000000000005</v>
          </cell>
          <cell r="S41">
            <v>1251.93</v>
          </cell>
          <cell r="T41">
            <v>1208.67</v>
          </cell>
          <cell r="U41">
            <v>600.73</v>
          </cell>
          <cell r="V41">
            <v>493.44</v>
          </cell>
          <cell r="W41">
            <v>1742.3</v>
          </cell>
          <cell r="X41">
            <v>582.45000000000005</v>
          </cell>
          <cell r="Y41">
            <v>1031.2</v>
          </cell>
          <cell r="Z41">
            <v>1000</v>
          </cell>
          <cell r="AA41">
            <v>13221.19</v>
          </cell>
        </row>
        <row r="42">
          <cell r="A42" t="str">
            <v>Sales Advertising</v>
          </cell>
          <cell r="B42" t="str">
            <v>Advertising Expenses</v>
          </cell>
          <cell r="C42">
            <v>14281.039999999999</v>
          </cell>
          <cell r="D42">
            <v>12526.269999999999</v>
          </cell>
          <cell r="E42">
            <v>14359.82</v>
          </cell>
          <cell r="F42">
            <v>14149.369999999999</v>
          </cell>
          <cell r="G42">
            <v>18623.57</v>
          </cell>
          <cell r="H42">
            <v>16851.93</v>
          </cell>
          <cell r="I42">
            <v>22046.83</v>
          </cell>
          <cell r="J42">
            <v>23885.54</v>
          </cell>
          <cell r="K42">
            <v>18268.830000000002</v>
          </cell>
          <cell r="L42">
            <v>26028.07</v>
          </cell>
          <cell r="M42">
            <v>22891.1</v>
          </cell>
          <cell r="N42">
            <v>22630.29</v>
          </cell>
          <cell r="O42">
            <v>28437.9</v>
          </cell>
          <cell r="P42">
            <v>26968.84</v>
          </cell>
          <cell r="Q42">
            <v>24405.86</v>
          </cell>
          <cell r="R42">
            <v>21533.949999999997</v>
          </cell>
          <cell r="S42">
            <v>21001.4</v>
          </cell>
          <cell r="T42">
            <v>18688.5</v>
          </cell>
          <cell r="U42">
            <v>19022.72</v>
          </cell>
          <cell r="V42">
            <v>18639.96</v>
          </cell>
          <cell r="W42">
            <v>27147.42</v>
          </cell>
          <cell r="X42">
            <v>20350.599999999999</v>
          </cell>
          <cell r="Y42">
            <v>22238.91</v>
          </cell>
          <cell r="Z42">
            <v>21110</v>
          </cell>
          <cell r="AA42">
            <v>269546.06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1348.58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354.55</v>
          </cell>
          <cell r="O43">
            <v>0</v>
          </cell>
          <cell r="P43">
            <v>0</v>
          </cell>
          <cell r="Q43">
            <v>9323.9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1879.21</v>
          </cell>
          <cell r="W43">
            <v>4180</v>
          </cell>
          <cell r="X43">
            <v>0</v>
          </cell>
          <cell r="Y43">
            <v>0</v>
          </cell>
          <cell r="Z43">
            <v>20000</v>
          </cell>
          <cell r="AA43">
            <v>35383.11</v>
          </cell>
        </row>
        <row r="44">
          <cell r="A44" t="str">
            <v>Sales Motor</v>
          </cell>
          <cell r="B44" t="str">
            <v>Motor Vehicle Expenses</v>
          </cell>
          <cell r="C44">
            <v>4001.8900000000003</v>
          </cell>
          <cell r="D44">
            <v>4145.51</v>
          </cell>
          <cell r="E44">
            <v>5788.4400000000005</v>
          </cell>
          <cell r="F44">
            <v>5119</v>
          </cell>
          <cell r="G44">
            <v>8184.01</v>
          </cell>
          <cell r="H44">
            <v>4784.01</v>
          </cell>
          <cell r="I44">
            <v>5040.67</v>
          </cell>
          <cell r="J44">
            <v>5343.66</v>
          </cell>
          <cell r="K44">
            <v>6244.8700000000008</v>
          </cell>
          <cell r="L44">
            <v>8686.75</v>
          </cell>
          <cell r="M44">
            <v>5133.8200000000006</v>
          </cell>
          <cell r="N44">
            <v>6327.0199999999995</v>
          </cell>
          <cell r="O44">
            <v>8294.32</v>
          </cell>
          <cell r="P44">
            <v>5917.2699999999995</v>
          </cell>
          <cell r="Q44">
            <v>7241.65</v>
          </cell>
          <cell r="R44">
            <v>9971.7200000000012</v>
          </cell>
          <cell r="S44">
            <v>5975.3600000000006</v>
          </cell>
          <cell r="T44">
            <v>6740.14</v>
          </cell>
          <cell r="U44">
            <v>4071.5199999999995</v>
          </cell>
          <cell r="V44">
            <v>2439.19</v>
          </cell>
          <cell r="W44">
            <v>7232.9</v>
          </cell>
          <cell r="X44">
            <v>6206.13</v>
          </cell>
          <cell r="Y44">
            <v>4131.8500000000004</v>
          </cell>
          <cell r="Z44">
            <v>6851</v>
          </cell>
          <cell r="AA44">
            <v>75073.05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178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178</v>
          </cell>
        </row>
        <row r="46">
          <cell r="A46" t="str">
            <v>Sales Telephone</v>
          </cell>
          <cell r="B46" t="str">
            <v>Telephone</v>
          </cell>
          <cell r="C46">
            <v>8886.7800000000007</v>
          </cell>
          <cell r="D46">
            <v>4926.1100000000006</v>
          </cell>
          <cell r="E46">
            <v>7342.6399999999994</v>
          </cell>
          <cell r="F46">
            <v>5605.14</v>
          </cell>
          <cell r="G46">
            <v>5016.3600000000006</v>
          </cell>
          <cell r="H46">
            <v>9121.5400000000009</v>
          </cell>
          <cell r="I46">
            <v>6727.24</v>
          </cell>
          <cell r="J46">
            <v>7518.24</v>
          </cell>
          <cell r="K46">
            <v>6551.48</v>
          </cell>
          <cell r="L46">
            <v>8616.09</v>
          </cell>
          <cell r="M46">
            <v>7437.58</v>
          </cell>
          <cell r="N46">
            <v>8565.91</v>
          </cell>
          <cell r="O46">
            <v>7452.06</v>
          </cell>
          <cell r="P46">
            <v>7597.73</v>
          </cell>
          <cell r="Q46">
            <v>10165.93</v>
          </cell>
          <cell r="R46">
            <v>7256.63</v>
          </cell>
          <cell r="S46">
            <v>5865.36</v>
          </cell>
          <cell r="T46">
            <v>7047</v>
          </cell>
          <cell r="U46">
            <v>5473.49</v>
          </cell>
          <cell r="V46">
            <v>5918.11</v>
          </cell>
          <cell r="W46">
            <v>5023.83</v>
          </cell>
          <cell r="X46">
            <v>4448.57</v>
          </cell>
          <cell r="Y46">
            <v>3803.9400000000005</v>
          </cell>
          <cell r="Z46">
            <v>6281</v>
          </cell>
          <cell r="AA46">
            <v>76333.649999999994</v>
          </cell>
        </row>
        <row r="47">
          <cell r="A47" t="str">
            <v>Sales Freight</v>
          </cell>
          <cell r="B47" t="str">
            <v>Freight - Outwards</v>
          </cell>
          <cell r="C47">
            <v>0</v>
          </cell>
          <cell r="D47">
            <v>0</v>
          </cell>
          <cell r="E47">
            <v>23.87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</v>
          </cell>
          <cell r="AA47">
            <v>3</v>
          </cell>
        </row>
        <row r="48">
          <cell r="A48" t="str">
            <v>Sales Insurance</v>
          </cell>
          <cell r="B48" t="str">
            <v>Insurance - General</v>
          </cell>
          <cell r="C48">
            <v>1424.42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1335.4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1335.4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1395.23</v>
          </cell>
          <cell r="D50">
            <v>1084.99</v>
          </cell>
          <cell r="E50">
            <v>2882.7599999999998</v>
          </cell>
          <cell r="F50">
            <v>2575.69</v>
          </cell>
          <cell r="G50">
            <v>2638.2000000000003</v>
          </cell>
          <cell r="H50">
            <v>2435.88</v>
          </cell>
          <cell r="I50">
            <v>-61802.793966962388</v>
          </cell>
          <cell r="J50">
            <v>-720.839513288322</v>
          </cell>
          <cell r="K50">
            <v>9912.2295299987327</v>
          </cell>
          <cell r="L50">
            <v>-18082.988666088579</v>
          </cell>
          <cell r="M50">
            <v>-34224.769803976589</v>
          </cell>
          <cell r="N50">
            <v>-25625.210239524295</v>
          </cell>
          <cell r="O50">
            <v>2817.945000000148</v>
          </cell>
          <cell r="P50">
            <v>3466.8899999995087</v>
          </cell>
          <cell r="Q50">
            <v>-50114.76500000029</v>
          </cell>
          <cell r="R50">
            <v>3204.2500000000005</v>
          </cell>
          <cell r="S50">
            <v>2968.17</v>
          </cell>
          <cell r="T50">
            <v>1277.4900000000002</v>
          </cell>
          <cell r="U50">
            <v>876.15000000000009</v>
          </cell>
          <cell r="V50">
            <v>3350.92</v>
          </cell>
          <cell r="W50">
            <v>4923.82</v>
          </cell>
          <cell r="X50">
            <v>1850.23</v>
          </cell>
          <cell r="Y50">
            <v>1101.25</v>
          </cell>
          <cell r="Z50">
            <v>2890</v>
          </cell>
          <cell r="AA50">
            <v>-21387.650000000638</v>
          </cell>
        </row>
        <row r="51">
          <cell r="B51" t="str">
            <v>Total Selling Expenses</v>
          </cell>
          <cell r="C51">
            <v>165217.73000000004</v>
          </cell>
          <cell r="D51">
            <v>171070.81</v>
          </cell>
          <cell r="E51">
            <v>155372.25</v>
          </cell>
          <cell r="F51">
            <v>171627.59</v>
          </cell>
          <cell r="G51">
            <v>208316.01</v>
          </cell>
          <cell r="H51">
            <v>185495.05000000002</v>
          </cell>
          <cell r="I51">
            <v>127154.29603303767</v>
          </cell>
          <cell r="J51">
            <v>201203.39048671167</v>
          </cell>
          <cell r="K51">
            <v>214098.7295299987</v>
          </cell>
          <cell r="L51">
            <v>206825.25133391141</v>
          </cell>
          <cell r="M51">
            <v>205762.22019602344</v>
          </cell>
          <cell r="N51">
            <v>184949.96976047571</v>
          </cell>
          <cell r="O51">
            <v>254430.81500000018</v>
          </cell>
          <cell r="P51">
            <v>205909.5599999995</v>
          </cell>
          <cell r="Q51">
            <v>163005.88499999966</v>
          </cell>
          <cell r="R51">
            <v>187120.29</v>
          </cell>
          <cell r="S51">
            <v>201487.68999999997</v>
          </cell>
          <cell r="T51">
            <v>207479.91</v>
          </cell>
          <cell r="U51">
            <v>157838.08999999997</v>
          </cell>
          <cell r="V51">
            <v>176304.62999999998</v>
          </cell>
          <cell r="W51">
            <v>210213.51999999996</v>
          </cell>
          <cell r="X51">
            <v>165027.43000000005</v>
          </cell>
          <cell r="Y51">
            <v>187792.93000000002</v>
          </cell>
          <cell r="Z51">
            <v>204907.81477801513</v>
          </cell>
          <cell r="AA51">
            <v>2321518.5647780136</v>
          </cell>
        </row>
        <row r="52">
          <cell r="C52">
            <v>0.1654740178135298</v>
          </cell>
          <cell r="D52">
            <v>0.18951023550935961</v>
          </cell>
          <cell r="E52">
            <v>0.17035142638390602</v>
          </cell>
          <cell r="F52">
            <v>0.16299356341602306</v>
          </cell>
          <cell r="G52">
            <v>0.15257147067000817</v>
          </cell>
          <cell r="H52">
            <v>0.18245108714832178</v>
          </cell>
          <cell r="I52">
            <v>0.12332050056179727</v>
          </cell>
          <cell r="J52">
            <v>0.1818019793775979</v>
          </cell>
          <cell r="K52">
            <v>0.18203581713734557</v>
          </cell>
          <cell r="L52">
            <v>0.17604549385700383</v>
          </cell>
          <cell r="M52">
            <v>0.1689396559431505</v>
          </cell>
          <cell r="N52">
            <v>0.16062900037981928</v>
          </cell>
          <cell r="O52">
            <v>0.22628181035540812</v>
          </cell>
          <cell r="P52">
            <v>0.19936288169102948</v>
          </cell>
          <cell r="Q52">
            <v>0.15709866114367518</v>
          </cell>
          <cell r="R52">
            <v>0.22841411806042436</v>
          </cell>
          <cell r="S52">
            <v>0.1733027766246012</v>
          </cell>
          <cell r="T52">
            <v>0.21553507655175971</v>
          </cell>
          <cell r="U52">
            <v>0.20436934093909645</v>
          </cell>
          <cell r="V52">
            <v>0.19060147098525027</v>
          </cell>
          <cell r="W52">
            <v>0.19569336579784832</v>
          </cell>
          <cell r="X52">
            <v>0.18873197982083717</v>
          </cell>
          <cell r="Y52">
            <v>0.18283867476031851</v>
          </cell>
          <cell r="Z52">
            <v>0.21947660508412947</v>
          </cell>
          <cell r="AA52">
            <v>0.19764435691500742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Admin Telephone</v>
          </cell>
          <cell r="B55" t="str">
            <v>Telephone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Admin Other</v>
          </cell>
          <cell r="B56" t="str">
            <v>Other Admin Expenses</v>
          </cell>
          <cell r="C56">
            <v>5590.1299999999992</v>
          </cell>
          <cell r="D56">
            <v>4879.3999999999996</v>
          </cell>
          <cell r="E56">
            <v>5461.7599999999993</v>
          </cell>
          <cell r="F56">
            <v>5582.83</v>
          </cell>
          <cell r="G56">
            <v>10349.51</v>
          </cell>
          <cell r="H56">
            <v>9982.83</v>
          </cell>
          <cell r="I56">
            <v>7384.77</v>
          </cell>
          <cell r="J56">
            <v>8239.2100000000009</v>
          </cell>
          <cell r="K56">
            <v>9035.090000000002</v>
          </cell>
          <cell r="L56">
            <v>8501.9900000000016</v>
          </cell>
          <cell r="M56">
            <v>14169.18</v>
          </cell>
          <cell r="N56">
            <v>7104.56</v>
          </cell>
          <cell r="O56">
            <v>12654.140000000001</v>
          </cell>
          <cell r="P56">
            <v>12048.779999999999</v>
          </cell>
          <cell r="Q56">
            <v>23347.649999999998</v>
          </cell>
          <cell r="R56">
            <v>10611.19</v>
          </cell>
          <cell r="S56">
            <v>8554.119999999999</v>
          </cell>
          <cell r="T56">
            <v>3760.67</v>
          </cell>
          <cell r="U56">
            <v>7567.06</v>
          </cell>
          <cell r="V56">
            <v>8154.7100000000009</v>
          </cell>
          <cell r="W56">
            <v>11354.800000000001</v>
          </cell>
          <cell r="X56">
            <v>11820.580000000002</v>
          </cell>
          <cell r="Y56">
            <v>13479.239999999998</v>
          </cell>
          <cell r="Z56">
            <v>9913</v>
          </cell>
          <cell r="AA56">
            <v>133265.94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-2039.47</v>
          </cell>
          <cell r="D57">
            <v>-1753.29</v>
          </cell>
          <cell r="E57">
            <v>-1886.67</v>
          </cell>
          <cell r="F57">
            <v>-2050.0299999999997</v>
          </cell>
          <cell r="G57">
            <v>-2302.85</v>
          </cell>
          <cell r="H57">
            <v>-2219.7799999999997</v>
          </cell>
          <cell r="I57">
            <v>-2921.27</v>
          </cell>
          <cell r="J57">
            <v>-4399.83</v>
          </cell>
          <cell r="K57">
            <v>-3952.42</v>
          </cell>
          <cell r="L57">
            <v>-4159.37</v>
          </cell>
          <cell r="M57">
            <v>-5603.17</v>
          </cell>
          <cell r="N57">
            <v>-6932.84</v>
          </cell>
          <cell r="O57">
            <v>-8420</v>
          </cell>
          <cell r="P57">
            <v>-1554.4</v>
          </cell>
          <cell r="Q57">
            <v>-10477.24</v>
          </cell>
          <cell r="R57">
            <v>-4453.41</v>
          </cell>
          <cell r="S57">
            <v>-1842.65</v>
          </cell>
          <cell r="T57">
            <v>-630.99</v>
          </cell>
          <cell r="U57">
            <v>-76.97</v>
          </cell>
          <cell r="V57">
            <v>-41.47</v>
          </cell>
          <cell r="W57">
            <v>-12.76</v>
          </cell>
          <cell r="X57">
            <v>-14.29</v>
          </cell>
          <cell r="Y57">
            <v>-7.03</v>
          </cell>
          <cell r="Z57">
            <v>-500</v>
          </cell>
          <cell r="AA57">
            <v>-28031.210000000003</v>
          </cell>
        </row>
        <row r="58">
          <cell r="B58" t="str">
            <v>Total Administrative expenses</v>
          </cell>
          <cell r="C58">
            <v>3550.6599999999989</v>
          </cell>
          <cell r="D58">
            <v>3126.1099999999997</v>
          </cell>
          <cell r="E58">
            <v>3575.0899999999992</v>
          </cell>
          <cell r="F58">
            <v>3532.8</v>
          </cell>
          <cell r="G58">
            <v>8046.66</v>
          </cell>
          <cell r="H58">
            <v>7763.05</v>
          </cell>
          <cell r="I58">
            <v>4463.5</v>
          </cell>
          <cell r="J58">
            <v>3839.380000000001</v>
          </cell>
          <cell r="K58">
            <v>5082.6700000000019</v>
          </cell>
          <cell r="L58">
            <v>4342.6200000000017</v>
          </cell>
          <cell r="M58">
            <v>8566.01</v>
          </cell>
          <cell r="N58">
            <v>171.72000000000025</v>
          </cell>
          <cell r="O58">
            <v>4234.1400000000012</v>
          </cell>
          <cell r="P58">
            <v>10494.38</v>
          </cell>
          <cell r="Q58">
            <v>12870.409999999998</v>
          </cell>
          <cell r="R58">
            <v>6157.7800000000007</v>
          </cell>
          <cell r="S58">
            <v>6711.4699999999993</v>
          </cell>
          <cell r="T58">
            <v>3129.6800000000003</v>
          </cell>
          <cell r="U58">
            <v>7490.09</v>
          </cell>
          <cell r="V58">
            <v>8113.2400000000007</v>
          </cell>
          <cell r="W58">
            <v>11342.04</v>
          </cell>
          <cell r="X58">
            <v>11806.29</v>
          </cell>
          <cell r="Y58">
            <v>13472.209999999997</v>
          </cell>
          <cell r="Z58">
            <v>9413</v>
          </cell>
          <cell r="AA58">
            <v>105234.73</v>
          </cell>
        </row>
        <row r="59">
          <cell r="C59">
            <v>3.5561678282941388E-3</v>
          </cell>
          <cell r="D59">
            <v>3.4630679677506884E-3</v>
          </cell>
          <cell r="E59">
            <v>3.9197583928329439E-3</v>
          </cell>
          <cell r="F59">
            <v>3.3550763069977634E-3</v>
          </cell>
          <cell r="G59">
            <v>5.8934056493378881E-3</v>
          </cell>
          <cell r="H59">
            <v>7.6356588064575267E-3</v>
          </cell>
          <cell r="I59">
            <v>4.3289221947685093E-3</v>
          </cell>
          <cell r="J59">
            <v>3.4691606433384695E-3</v>
          </cell>
          <cell r="K59">
            <v>4.3215015274522357E-3</v>
          </cell>
          <cell r="L59">
            <v>3.6963507966396645E-3</v>
          </cell>
          <cell r="M59">
            <v>7.0330636052961587E-3</v>
          </cell>
          <cell r="N59">
            <v>1.4913877510196389E-4</v>
          </cell>
          <cell r="O59">
            <v>3.7656950652704838E-3</v>
          </cell>
          <cell r="P59">
            <v>1.0160722204256621E-2</v>
          </cell>
          <cell r="Q59">
            <v>1.2403994980734422E-2</v>
          </cell>
          <cell r="R59">
            <v>7.5166829204364747E-3</v>
          </cell>
          <cell r="S59">
            <v>5.7726424191607544E-3</v>
          </cell>
          <cell r="T59">
            <v>3.2511861913884161E-3</v>
          </cell>
          <cell r="U59">
            <v>9.6981961507169607E-3</v>
          </cell>
          <cell r="V59">
            <v>8.7711563698376627E-3</v>
          </cell>
          <cell r="W59">
            <v>1.0558607184798714E-2</v>
          </cell>
          <cell r="X59">
            <v>1.3502146194962567E-2</v>
          </cell>
          <cell r="Y59">
            <v>1.3116793174762808E-2</v>
          </cell>
          <cell r="Z59">
            <v>1.0082257164740248E-2</v>
          </cell>
          <cell r="AA59">
            <v>8.9592436827931506E-3</v>
          </cell>
        </row>
        <row r="61">
          <cell r="A61" t="str">
            <v>Minority Interest</v>
          </cell>
          <cell r="B61" t="str">
            <v>Minority Interest</v>
          </cell>
          <cell r="C61">
            <v>9698.2150000000329</v>
          </cell>
          <cell r="D61">
            <v>10062.414999999952</v>
          </cell>
          <cell r="E61">
            <v>8990.1850000000159</v>
          </cell>
          <cell r="F61">
            <v>11985.824999999972</v>
          </cell>
          <cell r="G61">
            <v>11918.510000000018</v>
          </cell>
          <cell r="H61">
            <v>12241.254999999979</v>
          </cell>
          <cell r="I61">
            <v>5980.2299999999932</v>
          </cell>
          <cell r="J61">
            <v>1529.444999999967</v>
          </cell>
          <cell r="K61">
            <v>9273.1300000000047</v>
          </cell>
          <cell r="L61">
            <v>7925.1850000000122</v>
          </cell>
          <cell r="M61">
            <v>7456.0799999999772</v>
          </cell>
          <cell r="N61">
            <v>6892.9850000000088</v>
          </cell>
          <cell r="O61">
            <v>8452.8649999999998</v>
          </cell>
          <cell r="P61">
            <v>5333.03</v>
          </cell>
          <cell r="Q61">
            <v>8261.7749999999996</v>
          </cell>
          <cell r="R61">
            <v>6339.625</v>
          </cell>
          <cell r="S61">
            <v>6439.5349999999999</v>
          </cell>
          <cell r="T61">
            <v>10328.525</v>
          </cell>
          <cell r="U61">
            <v>4508.0050000000001</v>
          </cell>
          <cell r="V61">
            <v>5722.7349999999997</v>
          </cell>
          <cell r="W61">
            <v>2613.5100000000002</v>
          </cell>
          <cell r="X61">
            <v>6776.91</v>
          </cell>
          <cell r="Y61">
            <v>3827.23</v>
          </cell>
          <cell r="Z61">
            <v>8000.0118421052757</v>
          </cell>
          <cell r="AA61">
            <v>76603.756842105271</v>
          </cell>
        </row>
        <row r="63">
          <cell r="B63" t="str">
            <v>EBITDA</v>
          </cell>
          <cell r="C63">
            <v>293903.94499999989</v>
          </cell>
          <cell r="D63">
            <v>137081.18500000026</v>
          </cell>
          <cell r="E63">
            <v>193176.17499999993</v>
          </cell>
          <cell r="F63">
            <v>214238.05500000017</v>
          </cell>
          <cell r="G63">
            <v>248700.90999999995</v>
          </cell>
          <cell r="H63">
            <v>168560.23500000045</v>
          </cell>
          <cell r="I63">
            <v>258400.19680951658</v>
          </cell>
          <cell r="J63">
            <v>291455.23555475252</v>
          </cell>
          <cell r="K63">
            <v>195351.87582455057</v>
          </cell>
          <cell r="L63">
            <v>157065.0953730492</v>
          </cell>
          <cell r="M63">
            <v>309236.79237101192</v>
          </cell>
          <cell r="N63">
            <v>308579.26970551745</v>
          </cell>
          <cell r="O63">
            <v>211762</v>
          </cell>
          <cell r="P63">
            <v>211084</v>
          </cell>
          <cell r="Q63">
            <v>244320</v>
          </cell>
          <cell r="R63">
            <v>120175.39500000019</v>
          </cell>
          <cell r="S63">
            <v>241805.7049999997</v>
          </cell>
          <cell r="T63">
            <v>159785.96500000008</v>
          </cell>
          <cell r="U63">
            <v>55189.475000000159</v>
          </cell>
          <cell r="V63">
            <v>84950.684999999998</v>
          </cell>
          <cell r="W63">
            <v>166539.49000000008</v>
          </cell>
          <cell r="X63">
            <v>56649.659999999727</v>
          </cell>
          <cell r="Y63">
            <v>131372.38999999998</v>
          </cell>
          <cell r="Z63">
            <v>56219.026741129608</v>
          </cell>
          <cell r="AA63">
            <v>1739853.7917411295</v>
          </cell>
        </row>
        <row r="64">
          <cell r="C64">
            <v>0.29435985248312424</v>
          </cell>
          <cell r="D64">
            <v>0.15185692786076213</v>
          </cell>
          <cell r="E64">
            <v>0.21179996398737247</v>
          </cell>
          <cell r="F64">
            <v>0.20346043432625233</v>
          </cell>
          <cell r="G64">
            <v>0.1821495313570442</v>
          </cell>
          <cell r="H64">
            <v>0.16579417146563577</v>
          </cell>
          <cell r="I64">
            <v>0.2506092409770958</v>
          </cell>
          <cell r="J64">
            <v>0.26335112244203235</v>
          </cell>
          <cell r="K64">
            <v>0.16609644729373627</v>
          </cell>
          <cell r="L64">
            <v>0.13369064997776806</v>
          </cell>
          <cell r="M64">
            <v>0.25389674187201378</v>
          </cell>
          <cell r="N64">
            <v>0.26800101505788121</v>
          </cell>
          <cell r="O64">
            <v>0.18833366832740719</v>
          </cell>
          <cell r="P64">
            <v>0.20437280580303979</v>
          </cell>
          <cell r="Q64">
            <v>0.23546600719736469</v>
          </cell>
          <cell r="R64">
            <v>0.14669577981889712</v>
          </cell>
          <cell r="S64">
            <v>0.20798094454390323</v>
          </cell>
          <cell r="T64">
            <v>0.16598946952585344</v>
          </cell>
          <cell r="U64">
            <v>7.1459535733895255E-2</v>
          </cell>
          <cell r="V64">
            <v>9.1839479894570183E-2</v>
          </cell>
          <cell r="W64">
            <v>0.15503604780680674</v>
          </cell>
          <cell r="X64">
            <v>6.4786820518123761E-2</v>
          </cell>
          <cell r="Y64">
            <v>0.12790659205165877</v>
          </cell>
          <cell r="Z64">
            <v>6.0216156927172804E-2</v>
          </cell>
          <cell r="AA64">
            <v>0.14812385694951108</v>
          </cell>
        </row>
        <row r="66">
          <cell r="A66" t="str">
            <v>Depreciation</v>
          </cell>
          <cell r="B66" t="str">
            <v>Depreciation</v>
          </cell>
          <cell r="C66">
            <v>8952.25</v>
          </cell>
          <cell r="D66">
            <v>8952.25</v>
          </cell>
          <cell r="E66">
            <v>8952.25</v>
          </cell>
          <cell r="F66">
            <v>8952.25</v>
          </cell>
          <cell r="G66">
            <v>8952.25</v>
          </cell>
          <cell r="H66">
            <v>8952.25</v>
          </cell>
          <cell r="I66">
            <v>8952.25</v>
          </cell>
          <cell r="J66">
            <v>8952.25</v>
          </cell>
          <cell r="K66">
            <v>8952.25</v>
          </cell>
          <cell r="L66">
            <v>8952.25</v>
          </cell>
          <cell r="M66">
            <v>8952.25</v>
          </cell>
          <cell r="N66">
            <v>8952.25</v>
          </cell>
          <cell r="O66">
            <v>9553</v>
          </cell>
          <cell r="P66">
            <v>9553</v>
          </cell>
          <cell r="Q66">
            <v>9245</v>
          </cell>
          <cell r="R66">
            <v>15854</v>
          </cell>
          <cell r="S66">
            <v>19748</v>
          </cell>
          <cell r="T66">
            <v>20405</v>
          </cell>
          <cell r="U66">
            <v>20409</v>
          </cell>
          <cell r="V66">
            <v>18471</v>
          </cell>
          <cell r="W66">
            <v>20521</v>
          </cell>
          <cell r="X66">
            <v>19932</v>
          </cell>
          <cell r="Y66">
            <v>20642</v>
          </cell>
          <cell r="Z66">
            <v>19843</v>
          </cell>
          <cell r="AA66">
            <v>204176</v>
          </cell>
        </row>
        <row r="68">
          <cell r="B68" t="str">
            <v>EBIT</v>
          </cell>
          <cell r="C68">
            <v>284951.69499999989</v>
          </cell>
          <cell r="D68">
            <v>128128.93500000026</v>
          </cell>
          <cell r="E68">
            <v>184223.92499999993</v>
          </cell>
          <cell r="F68">
            <v>205285.80500000017</v>
          </cell>
          <cell r="G68">
            <v>239748.65999999995</v>
          </cell>
          <cell r="H68">
            <v>159607.98500000045</v>
          </cell>
          <cell r="I68">
            <v>249447.94680951658</v>
          </cell>
          <cell r="J68">
            <v>282502.98555475252</v>
          </cell>
          <cell r="K68">
            <v>186399.62582455057</v>
          </cell>
          <cell r="L68">
            <v>148112.8453730492</v>
          </cell>
          <cell r="M68">
            <v>300284.54237101192</v>
          </cell>
          <cell r="N68">
            <v>299627.01970551745</v>
          </cell>
          <cell r="O68">
            <v>202209</v>
          </cell>
          <cell r="P68">
            <v>201531</v>
          </cell>
          <cell r="Q68">
            <v>235075</v>
          </cell>
          <cell r="R68">
            <v>104321.39500000019</v>
          </cell>
          <cell r="S68">
            <v>222057.7049999997</v>
          </cell>
          <cell r="T68">
            <v>139380.96500000008</v>
          </cell>
          <cell r="U68">
            <v>34780.475000000159</v>
          </cell>
          <cell r="V68">
            <v>66479.684999999998</v>
          </cell>
          <cell r="W68">
            <v>146018.49000000008</v>
          </cell>
          <cell r="X68">
            <v>36717.659999999727</v>
          </cell>
          <cell r="Y68">
            <v>110730.38999999998</v>
          </cell>
          <cell r="Z68">
            <v>36376.026741129608</v>
          </cell>
          <cell r="AA68">
            <v>1535677.7917411295</v>
          </cell>
        </row>
        <row r="69">
          <cell r="C69">
            <v>0.28539371564072136</v>
          </cell>
          <cell r="D69">
            <v>0.14193973038073227</v>
          </cell>
          <cell r="E69">
            <v>0.20198464267455554</v>
          </cell>
          <cell r="F69">
            <v>0.19495854294567014</v>
          </cell>
          <cell r="G69">
            <v>0.17559286800550641</v>
          </cell>
          <cell r="H69">
            <v>0.1569888273611782</v>
          </cell>
          <cell r="I69">
            <v>0.24192690789361507</v>
          </cell>
          <cell r="J69">
            <v>0.25526210979693686</v>
          </cell>
          <cell r="K69">
            <v>0.15848486478904203</v>
          </cell>
          <cell r="L69">
            <v>0.12607067484312182</v>
          </cell>
          <cell r="M69">
            <v>0.2465465585707437</v>
          </cell>
          <cell r="N69">
            <v>0.26022598827354299</v>
          </cell>
          <cell r="O69">
            <v>0.17983756641331627</v>
          </cell>
          <cell r="P69">
            <v>0.19512353340988617</v>
          </cell>
          <cell r="Q69">
            <v>0.2265560397917506</v>
          </cell>
          <cell r="R69">
            <v>0.12734310872304766</v>
          </cell>
          <cell r="S69">
            <v>0.19099537469205458</v>
          </cell>
          <cell r="T69">
            <v>0.1447922690979245</v>
          </cell>
          <cell r="U69">
            <v>4.5033887278405071E-2</v>
          </cell>
          <cell r="V69">
            <v>7.1870635227424706E-2</v>
          </cell>
          <cell r="W69">
            <v>0.13593250223306036</v>
          </cell>
          <cell r="X69">
            <v>4.199178685742308E-2</v>
          </cell>
          <cell r="Y69">
            <v>0.10780915854123592</v>
          </cell>
          <cell r="Z69">
            <v>3.8962334668600537E-2</v>
          </cell>
          <cell r="AA69">
            <v>0.13074116838103209</v>
          </cell>
        </row>
        <row r="71">
          <cell r="A71" t="str">
            <v>Interest</v>
          </cell>
          <cell r="B71" t="str">
            <v>Interest expense</v>
          </cell>
          <cell r="C71">
            <v>484.09</v>
          </cell>
          <cell r="D71">
            <v>484.09</v>
          </cell>
          <cell r="E71">
            <v>484.09</v>
          </cell>
          <cell r="F71">
            <v>484.09</v>
          </cell>
          <cell r="G71">
            <v>484.09</v>
          </cell>
          <cell r="H71">
            <v>745.91</v>
          </cell>
          <cell r="I71">
            <v>484.09</v>
          </cell>
          <cell r="J71">
            <v>484.09</v>
          </cell>
          <cell r="K71">
            <v>484.09</v>
          </cell>
          <cell r="L71">
            <v>484.09</v>
          </cell>
          <cell r="M71">
            <v>484.09</v>
          </cell>
          <cell r="N71">
            <v>1532.6699999999998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600</v>
          </cell>
          <cell r="AA71">
            <v>600</v>
          </cell>
        </row>
        <row r="73">
          <cell r="B73" t="str">
            <v>Profit Before Tax</v>
          </cell>
          <cell r="C73">
            <v>284467.60499999986</v>
          </cell>
          <cell r="D73">
            <v>127644.84500000026</v>
          </cell>
          <cell r="E73">
            <v>183739.83499999993</v>
          </cell>
          <cell r="F73">
            <v>204801.71500000017</v>
          </cell>
          <cell r="G73">
            <v>239264.56999999995</v>
          </cell>
          <cell r="H73">
            <v>158862.07500000045</v>
          </cell>
          <cell r="I73">
            <v>248963.85680951658</v>
          </cell>
          <cell r="J73">
            <v>282018.8955547525</v>
          </cell>
          <cell r="K73">
            <v>185915.53582455058</v>
          </cell>
          <cell r="L73">
            <v>147628.75537304921</v>
          </cell>
          <cell r="M73">
            <v>299800.4523710119</v>
          </cell>
          <cell r="N73">
            <v>298094.34970551747</v>
          </cell>
          <cell r="O73">
            <v>202209</v>
          </cell>
          <cell r="P73">
            <v>201531</v>
          </cell>
          <cell r="Q73">
            <v>235075</v>
          </cell>
          <cell r="R73">
            <v>104321.39500000019</v>
          </cell>
          <cell r="S73">
            <v>222057.7049999997</v>
          </cell>
          <cell r="T73">
            <v>139380.96500000008</v>
          </cell>
          <cell r="U73">
            <v>34780.475000000159</v>
          </cell>
          <cell r="V73">
            <v>66479.684999999998</v>
          </cell>
          <cell r="W73">
            <v>146018.49000000008</v>
          </cell>
          <cell r="X73">
            <v>36717.659999999727</v>
          </cell>
          <cell r="Y73">
            <v>110730.38999999998</v>
          </cell>
          <cell r="Z73">
            <v>35776.026741129608</v>
          </cell>
          <cell r="AA73">
            <v>1535077.7917411295</v>
          </cell>
        </row>
        <row r="74">
          <cell r="C74">
            <v>0.28490887471424603</v>
          </cell>
          <cell r="D74">
            <v>0.14140346116035665</v>
          </cell>
          <cell r="E74">
            <v>0.20145388237470671</v>
          </cell>
          <cell r="F74">
            <v>0.19449880594118235</v>
          </cell>
          <cell r="G74">
            <v>0.17523831857247607</v>
          </cell>
          <cell r="H74">
            <v>0.15625515770037157</v>
          </cell>
          <cell r="I74">
            <v>0.24145741356287337</v>
          </cell>
          <cell r="J74">
            <v>0.25482469907545741</v>
          </cell>
          <cell r="K74">
            <v>0.1580732709467457</v>
          </cell>
          <cell r="L74">
            <v>0.12565862717209711</v>
          </cell>
          <cell r="M74">
            <v>0.24614909980514713</v>
          </cell>
          <cell r="N74">
            <v>0.25889486477927603</v>
          </cell>
          <cell r="O74">
            <v>0.17983756641331627</v>
          </cell>
          <cell r="P74">
            <v>0.19512353340988617</v>
          </cell>
          <cell r="Q74">
            <v>0.2265560397917506</v>
          </cell>
          <cell r="R74">
            <v>0.12734310872304766</v>
          </cell>
          <cell r="S74">
            <v>0.19099537469205458</v>
          </cell>
          <cell r="T74">
            <v>0.1447922690979245</v>
          </cell>
          <cell r="U74">
            <v>4.5033887278405071E-2</v>
          </cell>
          <cell r="V74">
            <v>7.1870635227424706E-2</v>
          </cell>
          <cell r="W74">
            <v>0.13593250223306036</v>
          </cell>
          <cell r="X74">
            <v>4.199178685742308E-2</v>
          </cell>
          <cell r="Y74">
            <v>0.10780915854123592</v>
          </cell>
          <cell r="Z74">
            <v>3.8319675123413652E-2</v>
          </cell>
          <cell r="AA74">
            <v>0.1306900868967191</v>
          </cell>
        </row>
        <row r="76">
          <cell r="A76" t="str">
            <v>Income Tax</v>
          </cell>
          <cell r="B76" t="str">
            <v>Income tax</v>
          </cell>
          <cell r="C76">
            <v>88249.745999999956</v>
          </cell>
          <cell r="D76">
            <v>41312.17800000008</v>
          </cell>
          <cell r="E76">
            <v>57819.005999999994</v>
          </cell>
          <cell r="F76">
            <v>65036.262000000024</v>
          </cell>
          <cell r="G76">
            <v>75354.923999999955</v>
          </cell>
          <cell r="H76">
            <v>51330.999000000098</v>
          </cell>
          <cell r="I76">
            <v>26083.229999999967</v>
          </cell>
          <cell r="J76">
            <v>78276.438000000024</v>
          </cell>
          <cell r="K76">
            <v>83896.44600000004</v>
          </cell>
          <cell r="L76">
            <v>73235.370000000024</v>
          </cell>
          <cell r="M76">
            <v>90588.479999999952</v>
          </cell>
          <cell r="N76">
            <v>-21587.882999999976</v>
          </cell>
          <cell r="O76">
            <v>60840.859499999999</v>
          </cell>
          <cell r="P76">
            <v>60338.909</v>
          </cell>
          <cell r="Q76">
            <v>57469.532500000001</v>
          </cell>
          <cell r="R76">
            <v>31265.887500000001</v>
          </cell>
          <cell r="S76">
            <v>66604.860499999995</v>
          </cell>
          <cell r="T76">
            <v>41784.277500000004</v>
          </cell>
          <cell r="U76">
            <v>10276.201499999999</v>
          </cell>
          <cell r="V76">
            <v>20271.1005</v>
          </cell>
          <cell r="W76">
            <v>43840.792999999998</v>
          </cell>
          <cell r="X76">
            <v>10742.753000000001</v>
          </cell>
          <cell r="Y76">
            <v>33218.169000000002</v>
          </cell>
          <cell r="Z76">
            <v>13132.811574970456</v>
          </cell>
          <cell r="AA76">
            <v>449786.15507497051</v>
          </cell>
        </row>
        <row r="78">
          <cell r="B78" t="str">
            <v>PAT</v>
          </cell>
          <cell r="C78">
            <v>196217.85899999991</v>
          </cell>
          <cell r="D78">
            <v>86332.66700000019</v>
          </cell>
          <cell r="E78">
            <v>125920.82899999994</v>
          </cell>
          <cell r="F78">
            <v>139765.45300000015</v>
          </cell>
          <cell r="G78">
            <v>163909.64600000001</v>
          </cell>
          <cell r="H78">
            <v>107531.07600000035</v>
          </cell>
          <cell r="I78">
            <v>222880.62680951663</v>
          </cell>
          <cell r="J78">
            <v>203742.45755475247</v>
          </cell>
          <cell r="K78">
            <v>102019.08982455054</v>
          </cell>
          <cell r="L78">
            <v>74393.385373049183</v>
          </cell>
          <cell r="M78">
            <v>209211.97237101194</v>
          </cell>
          <cell r="N78">
            <v>319682.23270551744</v>
          </cell>
          <cell r="O78">
            <v>141368.14050000001</v>
          </cell>
          <cell r="P78">
            <v>141192.09100000001</v>
          </cell>
          <cell r="Q78">
            <v>177605.4675</v>
          </cell>
          <cell r="R78">
            <v>73055.507500000196</v>
          </cell>
          <cell r="S78">
            <v>155452.84449999972</v>
          </cell>
          <cell r="T78">
            <v>97596.687500000087</v>
          </cell>
          <cell r="U78">
            <v>24504.273500000159</v>
          </cell>
          <cell r="V78">
            <v>46208.584499999997</v>
          </cell>
          <cell r="W78">
            <v>102177.69700000007</v>
          </cell>
          <cell r="X78">
            <v>25974.906999999726</v>
          </cell>
          <cell r="Y78">
            <v>77512.22099999999</v>
          </cell>
          <cell r="Z78">
            <v>22643.215166159152</v>
          </cell>
          <cell r="AA78">
            <v>1085291.6366661589</v>
          </cell>
        </row>
        <row r="79">
          <cell r="C79">
            <v>0.19652223460217408</v>
          </cell>
          <cell r="D79">
            <v>9.5638315241046407E-2</v>
          </cell>
          <cell r="E79">
            <v>0.13806064359365272</v>
          </cell>
          <cell r="F79">
            <v>0.13273430703609318</v>
          </cell>
          <cell r="G79">
            <v>0.12004807382409266</v>
          </cell>
          <cell r="H79">
            <v>0.10576649737245751</v>
          </cell>
          <cell r="I79">
            <v>0.21616061211597037</v>
          </cell>
          <cell r="J79">
            <v>0.18409621218165584</v>
          </cell>
          <cell r="K79">
            <v>8.6740955542280299E-2</v>
          </cell>
          <cell r="L79">
            <v>6.3322153282670782E-2</v>
          </cell>
          <cell r="M79">
            <v>0.17177205124378672</v>
          </cell>
          <cell r="N79">
            <v>0.2776439355203924</v>
          </cell>
          <cell r="O79">
            <v>0.12572784770161455</v>
          </cell>
          <cell r="P79">
            <v>0.13670303668145442</v>
          </cell>
          <cell r="Q79">
            <v>0.17116916457369974</v>
          </cell>
          <cell r="R79">
            <v>8.9177444707194825E-2</v>
          </cell>
          <cell r="S79">
            <v>0.13370747158817653</v>
          </cell>
          <cell r="T79">
            <v>0.10138576554959315</v>
          </cell>
          <cell r="U79">
            <v>3.1728223684070175E-2</v>
          </cell>
          <cell r="V79">
            <v>4.9955716862604437E-2</v>
          </cell>
          <cell r="W79">
            <v>9.5119940122798605E-2</v>
          </cell>
          <cell r="X79">
            <v>2.9705944180140654E-2</v>
          </cell>
          <cell r="Y79">
            <v>7.5467333969223047E-2</v>
          </cell>
          <cell r="Z79">
            <v>2.425313060042103E-2</v>
          </cell>
          <cell r="AA79">
            <v>9.2397179522288153E-2</v>
          </cell>
        </row>
      </sheetData>
      <sheetData sheetId="53" refreshError="1">
        <row r="9">
          <cell r="A9" t="str">
            <v>Sales - External</v>
          </cell>
          <cell r="B9" t="str">
            <v>External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AA9">
            <v>0</v>
          </cell>
        </row>
        <row r="10">
          <cell r="B10" t="str">
            <v>Intercompany</v>
          </cell>
        </row>
        <row r="11">
          <cell r="A11" t="str">
            <v>Interco Sales - STL</v>
          </cell>
          <cell r="B11" t="str">
            <v>Steel-Line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AA11">
            <v>0</v>
          </cell>
        </row>
        <row r="12">
          <cell r="A12" t="str">
            <v>Interco Sales - Boss</v>
          </cell>
          <cell r="B12" t="str">
            <v>Boss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A12">
            <v>0</v>
          </cell>
        </row>
        <row r="13">
          <cell r="A13" t="str">
            <v>Interco Sales - Accent</v>
          </cell>
          <cell r="B13" t="str">
            <v>Accent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A13">
            <v>0</v>
          </cell>
        </row>
        <row r="14">
          <cell r="A14" t="str">
            <v>Interco Sales - Mirage</v>
          </cell>
          <cell r="B14" t="str">
            <v>Mirage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AA14">
            <v>0</v>
          </cell>
        </row>
        <row r="15">
          <cell r="A15" t="str">
            <v>Interco Sales - PWD</v>
          </cell>
          <cell r="B15" t="str">
            <v>PWD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AA15">
            <v>0</v>
          </cell>
        </row>
        <row r="16">
          <cell r="B16" t="str">
            <v>Total Intercompany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A17" t="str">
            <v>Sales</v>
          </cell>
          <cell r="B17" t="str">
            <v>Total Sales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9">
          <cell r="A19" t="str">
            <v>Cost of Goods Sold</v>
          </cell>
          <cell r="B19" t="str">
            <v>Cost of goods sold - Material Only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AA19">
            <v>0</v>
          </cell>
        </row>
        <row r="20">
          <cell r="B20" t="str">
            <v xml:space="preserve"> </v>
          </cell>
        </row>
        <row r="21">
          <cell r="B21" t="str">
            <v>Gross profit before manufacturing costs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</row>
        <row r="23">
          <cell r="B23" t="str">
            <v>Manufacturing costs</v>
          </cell>
        </row>
        <row r="24">
          <cell r="A24" t="str">
            <v>Factory Labour</v>
          </cell>
          <cell r="B24" t="str">
            <v>Wages, Leave, Super, Payroll Tax, Wcomp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A24">
            <v>0</v>
          </cell>
        </row>
        <row r="25">
          <cell r="A25" t="str">
            <v>Factory Packaging</v>
          </cell>
          <cell r="B25" t="str">
            <v>Packaging Material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A25">
            <v>0</v>
          </cell>
        </row>
        <row r="26">
          <cell r="A26" t="str">
            <v>Freight Inwards</v>
          </cell>
          <cell r="B26" t="str">
            <v>Freight Inwards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AA26">
            <v>0</v>
          </cell>
        </row>
        <row r="27">
          <cell r="A27" t="str">
            <v>Factory Rent</v>
          </cell>
          <cell r="B27" t="str">
            <v>Factory Rent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AA27">
            <v>0</v>
          </cell>
        </row>
        <row r="28">
          <cell r="A28" t="str">
            <v>Factory Maintenance</v>
          </cell>
          <cell r="B28" t="str">
            <v>Repairs and Maintenance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</row>
        <row r="29">
          <cell r="A29" t="str">
            <v>Factory Motor</v>
          </cell>
          <cell r="B29" t="str">
            <v>Motor Vehicle Expenses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</row>
        <row r="30">
          <cell r="A30" t="str">
            <v>Factory Insurance</v>
          </cell>
          <cell r="B30" t="str">
            <v>Insurance - General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0</v>
          </cell>
        </row>
        <row r="31">
          <cell r="A31" t="str">
            <v>Factory Warranty</v>
          </cell>
          <cell r="B31" t="str">
            <v>Warranty Expenses - Manufacturing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0</v>
          </cell>
        </row>
        <row r="32">
          <cell r="A32" t="str">
            <v>Factory Var Other</v>
          </cell>
          <cell r="B32" t="str">
            <v>Manufacturing Variable Other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0</v>
          </cell>
        </row>
        <row r="33">
          <cell r="A33" t="str">
            <v>Factory Fixed Other</v>
          </cell>
          <cell r="B33" t="str">
            <v>Manufacturing Fixed Other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0</v>
          </cell>
        </row>
        <row r="34">
          <cell r="B34" t="str">
            <v>Total Manufacturing Costs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6">
          <cell r="B36" t="str">
            <v>Contribution margin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8">
          <cell r="B38" t="str">
            <v>Selling Expenses</v>
          </cell>
        </row>
        <row r="39">
          <cell r="A39" t="str">
            <v>Sales Labour</v>
          </cell>
          <cell r="B39" t="str">
            <v>Salaries, Leave, Super, Payroll Tax, Wcomp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A39">
            <v>0</v>
          </cell>
        </row>
        <row r="40">
          <cell r="A40" t="str">
            <v>Installation Labour</v>
          </cell>
          <cell r="B40" t="str">
            <v>Installation Labour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AA40">
            <v>0</v>
          </cell>
        </row>
        <row r="41">
          <cell r="A41" t="str">
            <v>Sales Commission</v>
          </cell>
          <cell r="B41" t="str">
            <v>Sales Commission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A41">
            <v>0</v>
          </cell>
        </row>
        <row r="42">
          <cell r="A42" t="str">
            <v>Sales Advertising</v>
          </cell>
          <cell r="B42" t="str">
            <v>Advertising Expenses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</row>
        <row r="43">
          <cell r="A43" t="str">
            <v>Sales Doubtful Debts</v>
          </cell>
          <cell r="B43" t="str">
            <v>Doubtful Debts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</row>
        <row r="44">
          <cell r="A44" t="str">
            <v>Sales Motor</v>
          </cell>
          <cell r="B44" t="str">
            <v>Motor Vehicle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</row>
        <row r="45">
          <cell r="A45" t="str">
            <v>Sales Rent</v>
          </cell>
          <cell r="B45" t="str">
            <v>Rent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</row>
        <row r="46">
          <cell r="A46" t="str">
            <v>Sales Telephone</v>
          </cell>
          <cell r="B46" t="str">
            <v>Telephone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</row>
        <row r="47">
          <cell r="A47" t="str">
            <v>Sales Freight</v>
          </cell>
          <cell r="B47" t="str">
            <v>Freight - Outwards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</row>
        <row r="48">
          <cell r="A48" t="str">
            <v>Sales Insurance</v>
          </cell>
          <cell r="B48" t="str">
            <v>Insurance - General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</row>
        <row r="49">
          <cell r="A49" t="str">
            <v>Sales Warranty</v>
          </cell>
          <cell r="B49" t="str">
            <v>Warranty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</row>
        <row r="50">
          <cell r="A50" t="str">
            <v>Sales Other</v>
          </cell>
          <cell r="B50" t="str">
            <v>Other Selling Expenses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</row>
        <row r="51">
          <cell r="B51" t="str">
            <v>Total Selling Expenses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</row>
        <row r="53">
          <cell r="B53" t="str">
            <v>Administrative expenses</v>
          </cell>
        </row>
        <row r="54">
          <cell r="A54" t="str">
            <v>Admin Labour</v>
          </cell>
          <cell r="B54" t="str">
            <v>Salaries, Leave, Super, Payroll Tax, Wcomp</v>
          </cell>
          <cell r="C54">
            <v>24000</v>
          </cell>
          <cell r="D54">
            <v>24000</v>
          </cell>
          <cell r="E54">
            <v>24000</v>
          </cell>
          <cell r="F54">
            <v>24000</v>
          </cell>
          <cell r="G54">
            <v>24000</v>
          </cell>
          <cell r="H54">
            <v>24000</v>
          </cell>
          <cell r="I54">
            <v>24000</v>
          </cell>
          <cell r="J54">
            <v>24000</v>
          </cell>
          <cell r="K54">
            <v>24000</v>
          </cell>
          <cell r="L54">
            <v>24000</v>
          </cell>
          <cell r="M54">
            <v>24000</v>
          </cell>
          <cell r="N54">
            <v>61000</v>
          </cell>
          <cell r="O54">
            <v>30000</v>
          </cell>
          <cell r="P54">
            <v>30000</v>
          </cell>
          <cell r="Q54">
            <v>30000</v>
          </cell>
          <cell r="R54">
            <v>30000</v>
          </cell>
          <cell r="S54">
            <v>30000</v>
          </cell>
          <cell r="T54">
            <v>35000</v>
          </cell>
          <cell r="U54">
            <v>35000</v>
          </cell>
          <cell r="V54">
            <v>35000</v>
          </cell>
          <cell r="W54">
            <v>20000</v>
          </cell>
          <cell r="X54">
            <v>35000</v>
          </cell>
          <cell r="Y54">
            <v>35000</v>
          </cell>
          <cell r="Z54">
            <v>35000</v>
          </cell>
          <cell r="AA54">
            <v>380000</v>
          </cell>
        </row>
        <row r="55">
          <cell r="A55" t="str">
            <v>Admin Telephone</v>
          </cell>
          <cell r="B55" t="str">
            <v>Telephone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AA55">
            <v>0</v>
          </cell>
        </row>
        <row r="56">
          <cell r="A56" t="str">
            <v>Admin Other</v>
          </cell>
          <cell r="B56" t="str">
            <v>Other Admin Expenses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AA56">
            <v>0</v>
          </cell>
        </row>
        <row r="57">
          <cell r="A57" t="str">
            <v>Non Operating Income</v>
          </cell>
          <cell r="B57" t="str">
            <v>Non Operating Income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</row>
        <row r="58">
          <cell r="B58" t="str">
            <v>Total Administrative expenses</v>
          </cell>
          <cell r="C58">
            <v>24000</v>
          </cell>
          <cell r="D58">
            <v>24000</v>
          </cell>
          <cell r="E58">
            <v>24000</v>
          </cell>
          <cell r="F58">
            <v>24000</v>
          </cell>
          <cell r="G58">
            <v>24000</v>
          </cell>
          <cell r="H58">
            <v>24000</v>
          </cell>
          <cell r="I58">
            <v>24000</v>
          </cell>
          <cell r="J58">
            <v>24000</v>
          </cell>
          <cell r="K58">
            <v>24000</v>
          </cell>
          <cell r="L58">
            <v>24000</v>
          </cell>
          <cell r="M58">
            <v>24000</v>
          </cell>
          <cell r="N58">
            <v>61000</v>
          </cell>
          <cell r="O58">
            <v>30000</v>
          </cell>
          <cell r="P58">
            <v>30000</v>
          </cell>
          <cell r="Q58">
            <v>30000</v>
          </cell>
          <cell r="R58">
            <v>30000</v>
          </cell>
          <cell r="S58">
            <v>30000</v>
          </cell>
          <cell r="T58">
            <v>35000</v>
          </cell>
          <cell r="U58">
            <v>35000</v>
          </cell>
          <cell r="V58">
            <v>35000</v>
          </cell>
          <cell r="W58">
            <v>20000</v>
          </cell>
          <cell r="X58">
            <v>35000</v>
          </cell>
          <cell r="Y58">
            <v>35000</v>
          </cell>
          <cell r="Z58">
            <v>35000</v>
          </cell>
          <cell r="AA58">
            <v>380000</v>
          </cell>
        </row>
        <row r="61">
          <cell r="B61" t="str">
            <v>EBITDA</v>
          </cell>
          <cell r="C61">
            <v>-24000</v>
          </cell>
          <cell r="D61">
            <v>-24000</v>
          </cell>
          <cell r="E61">
            <v>-24000</v>
          </cell>
          <cell r="F61">
            <v>-24000</v>
          </cell>
          <cell r="G61">
            <v>-24000</v>
          </cell>
          <cell r="H61">
            <v>-24000</v>
          </cell>
          <cell r="I61">
            <v>-24000</v>
          </cell>
          <cell r="J61">
            <v>-24000</v>
          </cell>
          <cell r="K61">
            <v>-24000</v>
          </cell>
          <cell r="L61">
            <v>-24000</v>
          </cell>
          <cell r="M61">
            <v>-24000</v>
          </cell>
          <cell r="N61">
            <v>-61000</v>
          </cell>
          <cell r="O61">
            <v>-30000</v>
          </cell>
          <cell r="P61">
            <v>-30000</v>
          </cell>
          <cell r="Q61">
            <v>-30000</v>
          </cell>
          <cell r="R61">
            <v>-30000</v>
          </cell>
          <cell r="S61">
            <v>-30000</v>
          </cell>
          <cell r="T61">
            <v>-35000</v>
          </cell>
          <cell r="U61">
            <v>-35000</v>
          </cell>
          <cell r="V61">
            <v>-35000</v>
          </cell>
          <cell r="W61">
            <v>-20000</v>
          </cell>
          <cell r="X61">
            <v>-35000</v>
          </cell>
          <cell r="Y61">
            <v>-35000</v>
          </cell>
          <cell r="Z61">
            <v>-35000</v>
          </cell>
          <cell r="AA61">
            <v>-380000</v>
          </cell>
        </row>
        <row r="64">
          <cell r="A64" t="str">
            <v>Depreciation</v>
          </cell>
          <cell r="B64" t="str">
            <v>Depreciation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AA64">
            <v>0</v>
          </cell>
        </row>
        <row r="66">
          <cell r="B66" t="str">
            <v>EBIT</v>
          </cell>
          <cell r="C66">
            <v>-24000</v>
          </cell>
          <cell r="D66">
            <v>-24000</v>
          </cell>
          <cell r="E66">
            <v>-24000</v>
          </cell>
          <cell r="F66">
            <v>-24000</v>
          </cell>
          <cell r="G66">
            <v>-24000</v>
          </cell>
          <cell r="H66">
            <v>-24000</v>
          </cell>
          <cell r="I66">
            <v>-24000</v>
          </cell>
          <cell r="J66">
            <v>-24000</v>
          </cell>
          <cell r="K66">
            <v>-24000</v>
          </cell>
          <cell r="L66">
            <v>-24000</v>
          </cell>
          <cell r="M66">
            <v>-24000</v>
          </cell>
          <cell r="N66">
            <v>-61000</v>
          </cell>
          <cell r="O66">
            <v>-30000</v>
          </cell>
          <cell r="P66">
            <v>-30000</v>
          </cell>
          <cell r="Q66">
            <v>-30000</v>
          </cell>
          <cell r="R66">
            <v>-30000</v>
          </cell>
          <cell r="S66">
            <v>-30000</v>
          </cell>
          <cell r="T66">
            <v>-35000</v>
          </cell>
          <cell r="U66">
            <v>-35000</v>
          </cell>
          <cell r="V66">
            <v>-35000</v>
          </cell>
          <cell r="W66">
            <v>-20000</v>
          </cell>
          <cell r="X66">
            <v>-35000</v>
          </cell>
          <cell r="Y66">
            <v>-35000</v>
          </cell>
          <cell r="Z66">
            <v>-35000</v>
          </cell>
          <cell r="AA66">
            <v>-380000</v>
          </cell>
        </row>
        <row r="69">
          <cell r="A69" t="str">
            <v>Interest</v>
          </cell>
          <cell r="B69" t="str">
            <v>Interest expense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AA69">
            <v>0</v>
          </cell>
        </row>
        <row r="71">
          <cell r="B71" t="str">
            <v>Profit Before Tax</v>
          </cell>
          <cell r="C71">
            <v>-24000</v>
          </cell>
          <cell r="D71">
            <v>-24000</v>
          </cell>
          <cell r="E71">
            <v>-24000</v>
          </cell>
          <cell r="F71">
            <v>-24000</v>
          </cell>
          <cell r="G71">
            <v>-24000</v>
          </cell>
          <cell r="H71">
            <v>-24000</v>
          </cell>
          <cell r="I71">
            <v>-24000</v>
          </cell>
          <cell r="J71">
            <v>-24000</v>
          </cell>
          <cell r="K71">
            <v>-24000</v>
          </cell>
          <cell r="L71">
            <v>-24000</v>
          </cell>
          <cell r="M71">
            <v>-24000</v>
          </cell>
          <cell r="N71">
            <v>-61000</v>
          </cell>
          <cell r="O71">
            <v>-30000</v>
          </cell>
          <cell r="P71">
            <v>-30000</v>
          </cell>
          <cell r="Q71">
            <v>-30000</v>
          </cell>
          <cell r="R71">
            <v>-30000</v>
          </cell>
          <cell r="S71">
            <v>-30000</v>
          </cell>
          <cell r="T71">
            <v>-35000</v>
          </cell>
          <cell r="U71">
            <v>-35000</v>
          </cell>
          <cell r="V71">
            <v>-35000</v>
          </cell>
          <cell r="W71">
            <v>-20000</v>
          </cell>
          <cell r="X71">
            <v>-35000</v>
          </cell>
          <cell r="Y71">
            <v>-35000</v>
          </cell>
          <cell r="Z71">
            <v>-35000</v>
          </cell>
          <cell r="AA71">
            <v>-380000</v>
          </cell>
        </row>
        <row r="74">
          <cell r="A74" t="str">
            <v>Income Tax</v>
          </cell>
          <cell r="B74" t="str">
            <v>Income tax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-9000</v>
          </cell>
          <cell r="P74">
            <v>-9000</v>
          </cell>
          <cell r="Q74">
            <v>-9000</v>
          </cell>
          <cell r="R74">
            <v>-9000</v>
          </cell>
          <cell r="S74">
            <v>-9000</v>
          </cell>
          <cell r="T74">
            <v>-10500</v>
          </cell>
          <cell r="U74">
            <v>-10500</v>
          </cell>
          <cell r="V74">
            <v>-10500</v>
          </cell>
          <cell r="W74">
            <v>-6000</v>
          </cell>
          <cell r="X74">
            <v>-10500</v>
          </cell>
          <cell r="Y74">
            <v>-10500</v>
          </cell>
          <cell r="Z74">
            <v>-10500</v>
          </cell>
          <cell r="AA74">
            <v>-114000</v>
          </cell>
        </row>
        <row r="76">
          <cell r="B76" t="str">
            <v>PAT</v>
          </cell>
          <cell r="C76">
            <v>-24000</v>
          </cell>
          <cell r="D76">
            <v>-24000</v>
          </cell>
          <cell r="E76">
            <v>-24000</v>
          </cell>
          <cell r="F76">
            <v>-24000</v>
          </cell>
          <cell r="G76">
            <v>-24000</v>
          </cell>
          <cell r="H76">
            <v>-24000</v>
          </cell>
          <cell r="I76">
            <v>-24000</v>
          </cell>
          <cell r="J76">
            <v>-24000</v>
          </cell>
          <cell r="K76">
            <v>-24000</v>
          </cell>
          <cell r="L76">
            <v>-24000</v>
          </cell>
          <cell r="M76">
            <v>-24000</v>
          </cell>
          <cell r="N76">
            <v>-61000</v>
          </cell>
          <cell r="O76">
            <v>-21000</v>
          </cell>
          <cell r="P76">
            <v>-21000</v>
          </cell>
          <cell r="Q76">
            <v>-21000</v>
          </cell>
          <cell r="R76">
            <v>-21000</v>
          </cell>
          <cell r="S76">
            <v>-21000</v>
          </cell>
          <cell r="T76">
            <v>-24500</v>
          </cell>
          <cell r="U76">
            <v>-24500</v>
          </cell>
          <cell r="V76">
            <v>-24500</v>
          </cell>
          <cell r="W76">
            <v>-14000</v>
          </cell>
          <cell r="X76">
            <v>-24500</v>
          </cell>
          <cell r="Y76">
            <v>-24500</v>
          </cell>
          <cell r="Z76">
            <v>-24500</v>
          </cell>
          <cell r="AA76">
            <v>-266000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4577057.1500000004</v>
          </cell>
          <cell r="H8">
            <v>5512914.9000000004</v>
          </cell>
          <cell r="I8">
            <v>4583032.96</v>
          </cell>
          <cell r="J8">
            <v>5109844.3600000003</v>
          </cell>
          <cell r="K8">
            <v>7253392.3599999994</v>
          </cell>
          <cell r="L8">
            <v>2425403.4299999997</v>
          </cell>
          <cell r="M8">
            <v>1692013.1099999999</v>
          </cell>
          <cell r="N8">
            <v>1350502.5800000003</v>
          </cell>
          <cell r="O8">
            <v>788024.25</v>
          </cell>
          <cell r="P8">
            <v>-184487.41000000009</v>
          </cell>
          <cell r="Q8">
            <v>-197249.51</v>
          </cell>
          <cell r="R8">
            <v>339275.66000000009</v>
          </cell>
          <cell r="S8">
            <v>2347035.85</v>
          </cell>
          <cell r="T8">
            <v>3619557.95</v>
          </cell>
          <cell r="U8">
            <v>29485.139999999883</v>
          </cell>
          <cell r="V8">
            <v>1154023.49</v>
          </cell>
          <cell r="W8">
            <v>235591.26</v>
          </cell>
          <cell r="X8">
            <v>2381112.67</v>
          </cell>
          <cell r="Y8">
            <v>220204.71999999997</v>
          </cell>
          <cell r="Z8">
            <v>870624.17</v>
          </cell>
          <cell r="AA8">
            <v>2603949.7000000002</v>
          </cell>
          <cell r="AB8">
            <v>1203340.28</v>
          </cell>
          <cell r="AC8">
            <v>1934560.2800000003</v>
          </cell>
          <cell r="AD8">
            <v>1260679.4985163729</v>
          </cell>
        </row>
        <row r="9">
          <cell r="A9" t="str">
            <v>Inventory</v>
          </cell>
          <cell r="B9" t="str">
            <v>Inventory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10606560.420000002</v>
          </cell>
          <cell r="H9">
            <v>10788291.729999999</v>
          </cell>
          <cell r="I9">
            <v>11164001.279999999</v>
          </cell>
          <cell r="J9">
            <v>12043767.550000001</v>
          </cell>
          <cell r="K9">
            <v>12535105.960000001</v>
          </cell>
          <cell r="L9">
            <v>11740197.66</v>
          </cell>
          <cell r="M9">
            <v>12512367.800000001</v>
          </cell>
          <cell r="N9">
            <v>14098673.440000001</v>
          </cell>
          <cell r="O9">
            <v>14183836.309999999</v>
          </cell>
          <cell r="P9">
            <v>14747635.41</v>
          </cell>
          <cell r="Q9">
            <v>13781565.120000003</v>
          </cell>
          <cell r="R9">
            <v>13156465.510000002</v>
          </cell>
          <cell r="S9">
            <v>14995494.470000001</v>
          </cell>
          <cell r="T9">
            <v>15130687.009999998</v>
          </cell>
          <cell r="U9">
            <v>15432136.950000001</v>
          </cell>
          <cell r="V9">
            <v>16539215.099999998</v>
          </cell>
          <cell r="W9">
            <v>16916372.579999998</v>
          </cell>
          <cell r="X9">
            <v>15453979.51</v>
          </cell>
          <cell r="Y9">
            <v>17153439.940000001</v>
          </cell>
          <cell r="Z9">
            <v>16822060.620000005</v>
          </cell>
          <cell r="AA9">
            <v>15969753.610000003</v>
          </cell>
          <cell r="AB9">
            <v>16251372.139999997</v>
          </cell>
          <cell r="AC9">
            <v>14844049.489999996</v>
          </cell>
          <cell r="AD9">
            <v>14121328.509546837</v>
          </cell>
        </row>
        <row r="10">
          <cell r="A10" t="str">
            <v>Trade Debtors</v>
          </cell>
          <cell r="B10" t="str">
            <v>Trade Debtors</v>
          </cell>
          <cell r="C10">
            <v>0</v>
          </cell>
          <cell r="D10">
            <v>-150000</v>
          </cell>
          <cell r="E10">
            <v>-147000</v>
          </cell>
          <cell r="F10">
            <v>-220000</v>
          </cell>
          <cell r="G10">
            <v>10297746.259999998</v>
          </cell>
          <cell r="H10">
            <v>11116253.640000001</v>
          </cell>
          <cell r="I10">
            <v>11864654.82</v>
          </cell>
          <cell r="J10">
            <v>12558916.790000001</v>
          </cell>
          <cell r="K10">
            <v>13214845.790000001</v>
          </cell>
          <cell r="L10">
            <v>13781233.530000003</v>
          </cell>
          <cell r="M10">
            <v>12152345.619999999</v>
          </cell>
          <cell r="N10">
            <v>12099756.039999999</v>
          </cell>
          <cell r="O10">
            <v>13530739.095000001</v>
          </cell>
          <cell r="P10">
            <v>14081524.309999999</v>
          </cell>
          <cell r="Q10">
            <v>15766650.879999999</v>
          </cell>
          <cell r="R10">
            <v>15632082.969999999</v>
          </cell>
          <cell r="S10">
            <v>17214548.449999999</v>
          </cell>
          <cell r="T10">
            <v>16703583.499999996</v>
          </cell>
          <cell r="U10">
            <v>16230515.689999998</v>
          </cell>
          <cell r="V10">
            <v>16528749.140000001</v>
          </cell>
          <cell r="W10">
            <v>17810708.270000003</v>
          </cell>
          <cell r="X10">
            <v>16823461.600000001</v>
          </cell>
          <cell r="Y10">
            <v>13864899.319999997</v>
          </cell>
          <cell r="Z10">
            <v>13446966.015000001</v>
          </cell>
          <cell r="AA10">
            <v>14187947.490000002</v>
          </cell>
          <cell r="AB10">
            <v>13395522.169999994</v>
          </cell>
          <cell r="AC10">
            <v>14325697.649999999</v>
          </cell>
          <cell r="AD10">
            <v>14258790.866766527</v>
          </cell>
        </row>
        <row r="11">
          <cell r="A11" t="str">
            <v>Provision for Doubtful Debts</v>
          </cell>
          <cell r="B11" t="str">
            <v>Provision for Doubtful Debts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-177861.93</v>
          </cell>
          <cell r="H11">
            <v>-168184.74</v>
          </cell>
          <cell r="I11">
            <v>-174500.55</v>
          </cell>
          <cell r="J11">
            <v>-180816.35</v>
          </cell>
          <cell r="K11">
            <v>-203125.17</v>
          </cell>
          <cell r="L11">
            <v>-289440.99</v>
          </cell>
          <cell r="M11">
            <v>-245628.97999999998</v>
          </cell>
          <cell r="N11">
            <v>-257944.81</v>
          </cell>
          <cell r="O11">
            <v>-125699.82</v>
          </cell>
          <cell r="P11">
            <v>-152832.65</v>
          </cell>
          <cell r="Q11">
            <v>-184827.83</v>
          </cell>
          <cell r="R11">
            <v>-412579.39</v>
          </cell>
          <cell r="S11">
            <v>-397659.39</v>
          </cell>
          <cell r="T11">
            <v>-406894.71</v>
          </cell>
          <cell r="U11">
            <v>-424171.26</v>
          </cell>
          <cell r="V11">
            <v>-476247.67000000004</v>
          </cell>
          <cell r="W11">
            <v>-471870.94</v>
          </cell>
          <cell r="X11">
            <v>-482311.25</v>
          </cell>
          <cell r="Y11">
            <v>-490325.94</v>
          </cell>
          <cell r="Z11">
            <v>-545364.14999999991</v>
          </cell>
          <cell r="AA11">
            <v>-556575.05999999994</v>
          </cell>
          <cell r="AB11">
            <v>-415093.08999999997</v>
          </cell>
          <cell r="AC11">
            <v>-477239.19</v>
          </cell>
          <cell r="AD11">
            <v>-528739.18999999994</v>
          </cell>
        </row>
        <row r="12">
          <cell r="A12" t="str">
            <v>Other current assets</v>
          </cell>
          <cell r="B12" t="str">
            <v>Other current assets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613914.54000000015</v>
          </cell>
          <cell r="H12">
            <v>615989.26000000013</v>
          </cell>
          <cell r="I12">
            <v>681899.90000000026</v>
          </cell>
          <cell r="J12">
            <v>615658.18000000017</v>
          </cell>
          <cell r="K12">
            <v>31904.239999999991</v>
          </cell>
          <cell r="L12">
            <v>-354443.91999999987</v>
          </cell>
          <cell r="M12">
            <v>-259055.27999999991</v>
          </cell>
          <cell r="N12">
            <v>-420694.64</v>
          </cell>
          <cell r="O12">
            <v>-726285.05999999994</v>
          </cell>
          <cell r="P12">
            <v>-565246.44999999984</v>
          </cell>
          <cell r="Q12">
            <v>-871571.67999999993</v>
          </cell>
          <cell r="R12">
            <v>-746833.65000000014</v>
          </cell>
          <cell r="S12">
            <v>-557135.35999999999</v>
          </cell>
          <cell r="T12">
            <v>1499234.58</v>
          </cell>
          <cell r="U12">
            <v>1926333.4300000002</v>
          </cell>
          <cell r="V12">
            <v>1934116.62</v>
          </cell>
          <cell r="W12">
            <v>1931348.71</v>
          </cell>
          <cell r="X12">
            <v>2076200.5900000003</v>
          </cell>
          <cell r="Y12">
            <v>1967878.52</v>
          </cell>
          <cell r="Z12">
            <v>2029055.1300000001</v>
          </cell>
          <cell r="AA12">
            <v>2054541.4400000002</v>
          </cell>
          <cell r="AB12">
            <v>2280144.29</v>
          </cell>
          <cell r="AC12">
            <v>2061978.55</v>
          </cell>
          <cell r="AD12">
            <v>2046415.6099999999</v>
          </cell>
        </row>
        <row r="13">
          <cell r="A13" t="str">
            <v>InterCompany Receivable</v>
          </cell>
          <cell r="B13" t="str">
            <v>InterCompany Receivable</v>
          </cell>
          <cell r="C13">
            <v>-3817974</v>
          </cell>
          <cell r="D13">
            <v>-4176496.25</v>
          </cell>
          <cell r="E13">
            <v>-3874608.85</v>
          </cell>
          <cell r="F13">
            <v>-2401158.21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-2.9103830456733704E-11</v>
          </cell>
          <cell r="AC13">
            <v>0</v>
          </cell>
          <cell r="AD13">
            <v>4.2928149923682213E-10</v>
          </cell>
        </row>
        <row r="14">
          <cell r="A14" t="str">
            <v>Loan - Asset</v>
          </cell>
          <cell r="B14" t="str">
            <v>Loan - Receivable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403288.89</v>
          </cell>
          <cell r="H14">
            <v>406298.85</v>
          </cell>
          <cell r="I14">
            <v>409308.81</v>
          </cell>
          <cell r="J14">
            <v>412318.77</v>
          </cell>
          <cell r="K14">
            <v>415328.73</v>
          </cell>
          <cell r="L14">
            <v>418338.69</v>
          </cell>
          <cell r="M14">
            <v>421348.65</v>
          </cell>
          <cell r="N14">
            <v>424178.23</v>
          </cell>
          <cell r="O14">
            <v>427188.18999999994</v>
          </cell>
          <cell r="P14">
            <v>513198.15</v>
          </cell>
          <cell r="Q14">
            <v>538788.1100000001</v>
          </cell>
          <cell r="R14">
            <v>751075.72000000009</v>
          </cell>
          <cell r="S14">
            <v>743816.54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-3817974</v>
          </cell>
          <cell r="D15">
            <v>-4326496.25</v>
          </cell>
          <cell r="E15">
            <v>-4021608.85</v>
          </cell>
          <cell r="F15">
            <v>-2621158.21</v>
          </cell>
          <cell r="G15">
            <v>26320705.329999998</v>
          </cell>
          <cell r="H15">
            <v>28271563.640000004</v>
          </cell>
          <cell r="I15">
            <v>28528397.219999995</v>
          </cell>
          <cell r="J15">
            <v>30559689.300000001</v>
          </cell>
          <cell r="K15">
            <v>33247451.909999996</v>
          </cell>
          <cell r="L15">
            <v>27721288.40000001</v>
          </cell>
          <cell r="M15">
            <v>26273390.919999998</v>
          </cell>
          <cell r="N15">
            <v>27294470.840000004</v>
          </cell>
          <cell r="O15">
            <v>28077802.965000004</v>
          </cell>
          <cell r="P15">
            <v>28439791.359999999</v>
          </cell>
          <cell r="Q15">
            <v>28833355.090000004</v>
          </cell>
          <cell r="R15">
            <v>28719486.82</v>
          </cell>
          <cell r="S15">
            <v>34346100.559999995</v>
          </cell>
          <cell r="T15">
            <v>36546168.329999991</v>
          </cell>
          <cell r="U15">
            <v>33194299.949999999</v>
          </cell>
          <cell r="V15">
            <v>35679856.679999992</v>
          </cell>
          <cell r="W15">
            <v>36422149.880000003</v>
          </cell>
          <cell r="X15">
            <v>36252443.120000005</v>
          </cell>
          <cell r="Y15">
            <v>32716096.559999995</v>
          </cell>
          <cell r="Z15">
            <v>32623341.785000008</v>
          </cell>
          <cell r="AA15">
            <v>34259617.180000007</v>
          </cell>
          <cell r="AB15">
            <v>32715285.789999992</v>
          </cell>
          <cell r="AC15">
            <v>32689046.779999994</v>
          </cell>
          <cell r="AD15">
            <v>31158475.294829737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3442055.8600000003</v>
          </cell>
          <cell r="H18">
            <v>3480559.65</v>
          </cell>
          <cell r="I18">
            <v>3478263.44</v>
          </cell>
          <cell r="J18">
            <v>3475967.23</v>
          </cell>
          <cell r="K18">
            <v>3480235.26</v>
          </cell>
          <cell r="L18">
            <v>872520.6100000001</v>
          </cell>
          <cell r="M18">
            <v>871027.96000000008</v>
          </cell>
          <cell r="N18">
            <v>869535.31</v>
          </cell>
          <cell r="O18">
            <v>868042.66</v>
          </cell>
          <cell r="P18">
            <v>866550.01</v>
          </cell>
          <cell r="Q18">
            <v>864890.58000000007</v>
          </cell>
          <cell r="R18">
            <v>863231.15</v>
          </cell>
          <cell r="S18">
            <v>861748.14000000013</v>
          </cell>
          <cell r="T18">
            <v>68419.62</v>
          </cell>
          <cell r="U18">
            <v>81689.25</v>
          </cell>
          <cell r="V18">
            <v>92242.51</v>
          </cell>
          <cell r="W18">
            <v>102023.15</v>
          </cell>
          <cell r="X18">
            <v>118932.27</v>
          </cell>
          <cell r="Y18">
            <v>118141.32</v>
          </cell>
          <cell r="Z18">
            <v>122238.58000000002</v>
          </cell>
          <cell r="AA18">
            <v>122809.24</v>
          </cell>
          <cell r="AB18">
            <v>121965.66</v>
          </cell>
          <cell r="AC18">
            <v>121123.08</v>
          </cell>
          <cell r="AD18">
            <v>124004</v>
          </cell>
        </row>
        <row r="19">
          <cell r="A19" t="str">
            <v>FA  - Plant &amp; Equip</v>
          </cell>
          <cell r="B19" t="str">
            <v>Plant &amp; Equip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3335300.0300000003</v>
          </cell>
          <cell r="H19">
            <v>3570633.1400000006</v>
          </cell>
          <cell r="I19">
            <v>3561054.8900000006</v>
          </cell>
          <cell r="J19">
            <v>3548357.91</v>
          </cell>
          <cell r="K19">
            <v>3542804.78</v>
          </cell>
          <cell r="L19">
            <v>3507050.54</v>
          </cell>
          <cell r="M19">
            <v>3470926.7299999995</v>
          </cell>
          <cell r="N19">
            <v>3505355.1199999996</v>
          </cell>
          <cell r="O19">
            <v>3455073.1399999997</v>
          </cell>
          <cell r="P19">
            <v>3445660.9099999997</v>
          </cell>
          <cell r="Q19">
            <v>4985495.6899999995</v>
          </cell>
          <cell r="R19">
            <v>5063961.1199999992</v>
          </cell>
          <cell r="S19">
            <v>6006885.9900000002</v>
          </cell>
          <cell r="T19">
            <v>5995532.4500000002</v>
          </cell>
          <cell r="U19">
            <v>6050645.8099999987</v>
          </cell>
          <cell r="V19">
            <v>6916122.75</v>
          </cell>
          <cell r="W19">
            <v>6935635.2699999996</v>
          </cell>
          <cell r="X19">
            <v>7386633.459999999</v>
          </cell>
          <cell r="Y19">
            <v>8263279.2700000005</v>
          </cell>
          <cell r="Z19">
            <v>8892211.7000000011</v>
          </cell>
          <cell r="AA19">
            <v>8959842.1099999994</v>
          </cell>
          <cell r="AB19">
            <v>9345811.3899999987</v>
          </cell>
          <cell r="AC19">
            <v>9471092.3200000003</v>
          </cell>
          <cell r="AD19">
            <v>11064655.319999998</v>
          </cell>
        </row>
        <row r="20">
          <cell r="A20" t="str">
            <v>FA  - Motor Vehicle</v>
          </cell>
          <cell r="B20" t="str">
            <v>Motor Vehicle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1457867.77</v>
          </cell>
          <cell r="H20">
            <v>1683387.1300000001</v>
          </cell>
          <cell r="I20">
            <v>1728766.52</v>
          </cell>
          <cell r="J20">
            <v>1802349.72</v>
          </cell>
          <cell r="K20">
            <v>1762078.7100000002</v>
          </cell>
          <cell r="L20">
            <v>1746593.6700000002</v>
          </cell>
          <cell r="M20">
            <v>1759363.1800000002</v>
          </cell>
          <cell r="N20">
            <v>1962540.1300000001</v>
          </cell>
          <cell r="O20">
            <v>1931773.4200000002</v>
          </cell>
          <cell r="P20">
            <v>1882746.01</v>
          </cell>
          <cell r="Q20">
            <v>1829247.2599999998</v>
          </cell>
          <cell r="R20">
            <v>1851607.23</v>
          </cell>
          <cell r="S20">
            <v>1984773.27</v>
          </cell>
          <cell r="T20">
            <v>1848979.56</v>
          </cell>
          <cell r="U20">
            <v>1685798.87</v>
          </cell>
          <cell r="V20">
            <v>1644273.52</v>
          </cell>
          <cell r="W20">
            <v>1614242.17</v>
          </cell>
          <cell r="X20">
            <v>1556183.65</v>
          </cell>
          <cell r="Y20">
            <v>1526352.56</v>
          </cell>
          <cell r="Z20">
            <v>1496701.3599999999</v>
          </cell>
          <cell r="AA20">
            <v>1461561.8399999999</v>
          </cell>
          <cell r="AB20">
            <v>1431791.2199999997</v>
          </cell>
          <cell r="AC20">
            <v>1363374.5499999998</v>
          </cell>
          <cell r="AD20">
            <v>1346826.0590452701</v>
          </cell>
        </row>
        <row r="21">
          <cell r="A21" t="str">
            <v>FA - Furn &amp; Fitts</v>
          </cell>
          <cell r="B21" t="str">
            <v>Furn &amp; Fitts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288290.26</v>
          </cell>
          <cell r="H21">
            <v>381440.12</v>
          </cell>
          <cell r="I21">
            <v>382549.70999999996</v>
          </cell>
          <cell r="J21">
            <v>381988</v>
          </cell>
          <cell r="K21">
            <v>390210.29999999993</v>
          </cell>
          <cell r="L21">
            <v>384944.21</v>
          </cell>
          <cell r="M21">
            <v>381689.7300000001</v>
          </cell>
          <cell r="N21">
            <v>396299.41000000003</v>
          </cell>
          <cell r="O21">
            <v>390002.02</v>
          </cell>
          <cell r="P21">
            <v>388223.86</v>
          </cell>
          <cell r="Q21">
            <v>378681.33</v>
          </cell>
          <cell r="R21">
            <v>374134.45</v>
          </cell>
          <cell r="S21">
            <v>374900.45</v>
          </cell>
          <cell r="T21">
            <v>375283.87</v>
          </cell>
          <cell r="U21">
            <v>395076.83</v>
          </cell>
          <cell r="V21">
            <v>404789.94000000006</v>
          </cell>
          <cell r="W21">
            <v>431377.69000000006</v>
          </cell>
          <cell r="X21">
            <v>437416.16000000003</v>
          </cell>
          <cell r="Y21">
            <v>439143.02000000008</v>
          </cell>
          <cell r="Z21">
            <v>438393.91000000009</v>
          </cell>
          <cell r="AA21">
            <v>437820.58</v>
          </cell>
          <cell r="AB21">
            <v>437516.32</v>
          </cell>
          <cell r="AC21">
            <v>432686.87999999995</v>
          </cell>
          <cell r="AD21">
            <v>429103.87999999995</v>
          </cell>
        </row>
        <row r="22">
          <cell r="A22" t="str">
            <v>FA  - Computer</v>
          </cell>
          <cell r="B22" t="str">
            <v>Computer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711628.77</v>
          </cell>
          <cell r="H22">
            <v>739353.92999999993</v>
          </cell>
          <cell r="I22">
            <v>729300.32</v>
          </cell>
          <cell r="J22">
            <v>735423.79</v>
          </cell>
          <cell r="K22">
            <v>761134.27</v>
          </cell>
          <cell r="L22">
            <v>753478.78999999992</v>
          </cell>
          <cell r="M22">
            <v>749975.46</v>
          </cell>
          <cell r="N22">
            <v>833894.68</v>
          </cell>
          <cell r="O22">
            <v>799091.6399999999</v>
          </cell>
          <cell r="P22">
            <v>766258.00999999989</v>
          </cell>
          <cell r="Q22">
            <v>745462.77</v>
          </cell>
          <cell r="R22">
            <v>747076.70000000007</v>
          </cell>
          <cell r="S22">
            <v>712022.30999999982</v>
          </cell>
          <cell r="T22">
            <v>710720.43999999971</v>
          </cell>
          <cell r="U22">
            <v>714394.73999999976</v>
          </cell>
          <cell r="V22">
            <v>681874.38000000012</v>
          </cell>
          <cell r="W22">
            <v>676068.87999999989</v>
          </cell>
          <cell r="X22">
            <v>659095.7200000002</v>
          </cell>
          <cell r="Y22">
            <v>634183.08999999985</v>
          </cell>
          <cell r="Z22">
            <v>614415.65999999992</v>
          </cell>
          <cell r="AA22">
            <v>605879.47000000009</v>
          </cell>
          <cell r="AB22">
            <v>580341.72000000009</v>
          </cell>
          <cell r="AC22">
            <v>554192.59</v>
          </cell>
          <cell r="AD22">
            <v>548192.59</v>
          </cell>
        </row>
        <row r="23">
          <cell r="A23" t="str">
            <v>FA - Lease Assets</v>
          </cell>
          <cell r="B23" t="str">
            <v>Capitalised Lease Assets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69209.2</v>
          </cell>
          <cell r="H23">
            <v>69209.2</v>
          </cell>
          <cell r="I23">
            <v>69209.2</v>
          </cell>
          <cell r="J23">
            <v>69209.2</v>
          </cell>
          <cell r="K23">
            <v>69209.2</v>
          </cell>
          <cell r="L23">
            <v>69209.2</v>
          </cell>
          <cell r="M23">
            <v>69209.2</v>
          </cell>
          <cell r="N23">
            <v>69209.2</v>
          </cell>
          <cell r="O23">
            <v>69209.2</v>
          </cell>
          <cell r="P23">
            <v>69209.2</v>
          </cell>
          <cell r="Q23">
            <v>69209.2</v>
          </cell>
          <cell r="R23">
            <v>805</v>
          </cell>
          <cell r="S23">
            <v>11424.63</v>
          </cell>
          <cell r="T23">
            <v>11368.63</v>
          </cell>
          <cell r="U23">
            <v>39964.629999999997</v>
          </cell>
          <cell r="V23">
            <v>79908.63</v>
          </cell>
          <cell r="W23">
            <v>162636.63</v>
          </cell>
          <cell r="X23">
            <v>231414.63</v>
          </cell>
          <cell r="Y23">
            <v>229496.6</v>
          </cell>
          <cell r="Z23">
            <v>227584.93000000002</v>
          </cell>
          <cell r="AA23">
            <v>225667.48</v>
          </cell>
          <cell r="AB23">
            <v>223751.48</v>
          </cell>
          <cell r="AC23">
            <v>221834.48</v>
          </cell>
          <cell r="AD23">
            <v>219921.48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9304351.8899999987</v>
          </cell>
          <cell r="H24">
            <v>9924583.1699999999</v>
          </cell>
          <cell r="I24">
            <v>9949144.0799999982</v>
          </cell>
          <cell r="J24">
            <v>10013295.850000001</v>
          </cell>
          <cell r="K24">
            <v>10005672.52</v>
          </cell>
          <cell r="L24">
            <v>7333797.0200000005</v>
          </cell>
          <cell r="M24">
            <v>7302192.2599999998</v>
          </cell>
          <cell r="N24">
            <v>7636833.8499999996</v>
          </cell>
          <cell r="O24">
            <v>7513192.0800000001</v>
          </cell>
          <cell r="P24">
            <v>7418648</v>
          </cell>
          <cell r="Q24">
            <v>8872986.8299999982</v>
          </cell>
          <cell r="R24">
            <v>8900815.6500000004</v>
          </cell>
          <cell r="S24">
            <v>9951754.790000001</v>
          </cell>
          <cell r="T24">
            <v>9010304.5700000022</v>
          </cell>
          <cell r="U24">
            <v>8967570.129999999</v>
          </cell>
          <cell r="V24">
            <v>9819211.7300000004</v>
          </cell>
          <cell r="W24">
            <v>9921983.790000001</v>
          </cell>
          <cell r="X24">
            <v>10389675.890000001</v>
          </cell>
          <cell r="Y24">
            <v>11210595.859999999</v>
          </cell>
          <cell r="Z24">
            <v>11791546.140000001</v>
          </cell>
          <cell r="AA24">
            <v>11813580.720000001</v>
          </cell>
          <cell r="AB24">
            <v>12141177.790000001</v>
          </cell>
          <cell r="AC24">
            <v>12164303.9</v>
          </cell>
          <cell r="AD24">
            <v>13732703.32904527</v>
          </cell>
        </row>
        <row r="26">
          <cell r="A26" t="str">
            <v>Investments</v>
          </cell>
          <cell r="B26" t="str">
            <v>Non-current Assets - Investments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22252433.509999998</v>
          </cell>
          <cell r="H26">
            <v>22252433.509999998</v>
          </cell>
          <cell r="I26">
            <v>22252433.509999998</v>
          </cell>
          <cell r="J26">
            <v>22252433.509999998</v>
          </cell>
          <cell r="K26">
            <v>22252433.509999998</v>
          </cell>
          <cell r="L26">
            <v>32972463.809999999</v>
          </cell>
          <cell r="M26">
            <v>148589.48000000045</v>
          </cell>
          <cell r="N26">
            <v>148589.48000000045</v>
          </cell>
          <cell r="O26">
            <v>148589.48000000045</v>
          </cell>
          <cell r="P26">
            <v>148589.48000000045</v>
          </cell>
          <cell r="Q26">
            <v>148589.48000000045</v>
          </cell>
          <cell r="R26">
            <v>3069.179999999702</v>
          </cell>
          <cell r="S26">
            <v>3069.179999999702</v>
          </cell>
          <cell r="T26">
            <v>3069.179999999702</v>
          </cell>
          <cell r="U26">
            <v>3069.179999999702</v>
          </cell>
          <cell r="V26">
            <v>3069.179999999702</v>
          </cell>
          <cell r="W26">
            <v>3069.179999999702</v>
          </cell>
          <cell r="X26">
            <v>3069.179999999702</v>
          </cell>
          <cell r="Y26">
            <v>3069.179999999702</v>
          </cell>
          <cell r="Z26">
            <v>3069.179999999702</v>
          </cell>
          <cell r="AA26">
            <v>3069.179999999702</v>
          </cell>
          <cell r="AB26">
            <v>3069.179999999702</v>
          </cell>
          <cell r="AC26">
            <v>3069.179999999702</v>
          </cell>
          <cell r="AD26">
            <v>3069.179999999702</v>
          </cell>
        </row>
        <row r="28">
          <cell r="A28" t="str">
            <v>Intangible asset</v>
          </cell>
          <cell r="B28" t="str">
            <v>Intangible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50146194.170000002</v>
          </cell>
          <cell r="H28">
            <v>49613691.950000003</v>
          </cell>
          <cell r="I28">
            <v>49621839.779999994</v>
          </cell>
          <cell r="J28">
            <v>49620522.109999992</v>
          </cell>
          <cell r="K28">
            <v>49616743.989999995</v>
          </cell>
          <cell r="L28">
            <v>50642433.959999993</v>
          </cell>
          <cell r="M28">
            <v>60159814.590000004</v>
          </cell>
          <cell r="N28">
            <v>63928792.519999996</v>
          </cell>
          <cell r="O28">
            <v>64176790.439999998</v>
          </cell>
          <cell r="P28">
            <v>64369640.839999989</v>
          </cell>
          <cell r="Q28">
            <v>64411605.339999989</v>
          </cell>
          <cell r="R28">
            <v>67502890.159999996</v>
          </cell>
          <cell r="S28">
            <v>67668189.039999992</v>
          </cell>
          <cell r="T28">
            <v>76718702.214666665</v>
          </cell>
          <cell r="U28">
            <v>89420037.295666665</v>
          </cell>
          <cell r="V28">
            <v>89032857.595666677</v>
          </cell>
          <cell r="W28">
            <v>89076664.91566667</v>
          </cell>
          <cell r="X28">
            <v>88863783.955666661</v>
          </cell>
          <cell r="Y28">
            <v>88675902.995666653</v>
          </cell>
          <cell r="Z28">
            <v>88462950.035666659</v>
          </cell>
          <cell r="AA28">
            <v>88302553.735666662</v>
          </cell>
          <cell r="AB28">
            <v>88110756.375666663</v>
          </cell>
          <cell r="AC28">
            <v>87913948.315666661</v>
          </cell>
          <cell r="AD28">
            <v>87721130.715666667</v>
          </cell>
        </row>
        <row r="30">
          <cell r="B30" t="str">
            <v>Total Assets</v>
          </cell>
          <cell r="C30">
            <v>-3817974</v>
          </cell>
          <cell r="D30">
            <v>-4326496.25</v>
          </cell>
          <cell r="E30">
            <v>-4021608.85</v>
          </cell>
          <cell r="F30">
            <v>-2621158.21</v>
          </cell>
          <cell r="G30">
            <v>108023684.90000001</v>
          </cell>
          <cell r="H30">
            <v>110062272.27000001</v>
          </cell>
          <cell r="I30">
            <v>110351814.58999999</v>
          </cell>
          <cell r="J30">
            <v>112445940.77</v>
          </cell>
          <cell r="K30">
            <v>115122301.92999998</v>
          </cell>
          <cell r="L30">
            <v>118669983.19</v>
          </cell>
          <cell r="M30">
            <v>93883987.25</v>
          </cell>
          <cell r="N30">
            <v>99008686.689999998</v>
          </cell>
          <cell r="O30">
            <v>99916374.965000004</v>
          </cell>
          <cell r="P30">
            <v>100376669.67999999</v>
          </cell>
          <cell r="Q30">
            <v>102266536.73999999</v>
          </cell>
          <cell r="R30">
            <v>105126261.81</v>
          </cell>
          <cell r="S30">
            <v>111969113.56999999</v>
          </cell>
          <cell r="T30">
            <v>122278244.29466665</v>
          </cell>
          <cell r="U30">
            <v>131584976.55566666</v>
          </cell>
          <cell r="V30">
            <v>134534995.18566668</v>
          </cell>
          <cell r="W30">
            <v>135423867.76566666</v>
          </cell>
          <cell r="X30">
            <v>135508972.14566666</v>
          </cell>
          <cell r="Y30">
            <v>132605664.59566665</v>
          </cell>
          <cell r="Z30">
            <v>132880907.14066666</v>
          </cell>
          <cell r="AA30">
            <v>134378820.81566668</v>
          </cell>
          <cell r="AB30">
            <v>132970289.13566665</v>
          </cell>
          <cell r="AC30">
            <v>132770368.17566666</v>
          </cell>
          <cell r="AD30">
            <v>132615378.51954168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C33">
            <v>0</v>
          </cell>
          <cell r="D33">
            <v>150000</v>
          </cell>
          <cell r="E33">
            <v>147000</v>
          </cell>
          <cell r="F33">
            <v>220000</v>
          </cell>
          <cell r="G33">
            <v>-6517388.7700000033</v>
          </cell>
          <cell r="H33">
            <v>-7129589.5799999991</v>
          </cell>
          <cell r="I33">
            <v>-7214853.9800000004</v>
          </cell>
          <cell r="J33">
            <v>-7888448.9399999995</v>
          </cell>
          <cell r="K33">
            <v>-8736684.7199999988</v>
          </cell>
          <cell r="L33">
            <v>-6913136.1000000006</v>
          </cell>
          <cell r="M33">
            <v>-6129877.620000001</v>
          </cell>
          <cell r="N33">
            <v>-8317538.2599999998</v>
          </cell>
          <cell r="O33">
            <v>-8503185.9650000017</v>
          </cell>
          <cell r="P33">
            <v>-8849046.0100000016</v>
          </cell>
          <cell r="Q33">
            <v>-8456342.1999999993</v>
          </cell>
          <cell r="R33">
            <v>-8354576.3200000003</v>
          </cell>
          <cell r="S33">
            <v>-9696086.3099999968</v>
          </cell>
          <cell r="T33">
            <v>-10460757.710000001</v>
          </cell>
          <cell r="U33">
            <v>-9533152.129999999</v>
          </cell>
          <cell r="V33">
            <v>-10078447.84</v>
          </cell>
          <cell r="W33">
            <v>-9635746.3300000019</v>
          </cell>
          <cell r="X33">
            <v>-9415449.3899999969</v>
          </cell>
          <cell r="Y33">
            <v>-5979398.6899999985</v>
          </cell>
          <cell r="Z33">
            <v>-5940659.6150000012</v>
          </cell>
          <cell r="AA33">
            <v>-8015341.4300000016</v>
          </cell>
          <cell r="AB33">
            <v>-7049110.2100000009</v>
          </cell>
          <cell r="AC33">
            <v>-7026414.4800000023</v>
          </cell>
          <cell r="AD33">
            <v>-7500552.9132576305</v>
          </cell>
        </row>
        <row r="34">
          <cell r="A34" t="str">
            <v>Leave Provision</v>
          </cell>
          <cell r="B34" t="str">
            <v>Leave Provision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-1618251.73</v>
          </cell>
          <cell r="H34">
            <v>-1718774.8800000001</v>
          </cell>
          <cell r="I34">
            <v>-1701959.9</v>
          </cell>
          <cell r="J34">
            <v>-1786177.1</v>
          </cell>
          <cell r="K34">
            <v>-1853757.7899999998</v>
          </cell>
          <cell r="L34">
            <v>-1450331.5299999998</v>
          </cell>
          <cell r="M34">
            <v>-1386209.63</v>
          </cell>
          <cell r="N34">
            <v>-1505902.21</v>
          </cell>
          <cell r="O34">
            <v>-1620410.1999999997</v>
          </cell>
          <cell r="P34">
            <v>-1656357.49</v>
          </cell>
          <cell r="Q34">
            <v>-1746044.23</v>
          </cell>
          <cell r="R34">
            <v>-1886896.6</v>
          </cell>
          <cell r="S34">
            <v>-1961058.0299999998</v>
          </cell>
          <cell r="T34">
            <v>-1972085.87</v>
          </cell>
          <cell r="U34">
            <v>-1934578.58</v>
          </cell>
          <cell r="V34">
            <v>-2043129.04</v>
          </cell>
          <cell r="W34">
            <v>-2093310.33</v>
          </cell>
          <cell r="X34">
            <v>-1713420.8099999998</v>
          </cell>
          <cell r="Y34">
            <v>-1566659.4</v>
          </cell>
          <cell r="Z34">
            <v>-1649494.0300000003</v>
          </cell>
          <cell r="AA34">
            <v>-1789740.58</v>
          </cell>
          <cell r="AB34">
            <v>-1754960.0899999999</v>
          </cell>
          <cell r="AC34">
            <v>-1779743.39</v>
          </cell>
          <cell r="AD34">
            <v>-1885768.365</v>
          </cell>
        </row>
        <row r="35">
          <cell r="A35" t="str">
            <v>Accruals - Creditors</v>
          </cell>
          <cell r="B35" t="str">
            <v>Accrued Trade Creditors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-315463.52</v>
          </cell>
          <cell r="H35">
            <v>-389688</v>
          </cell>
          <cell r="I35">
            <v>-376233.75999999995</v>
          </cell>
          <cell r="J35">
            <v>-370370.07999999996</v>
          </cell>
          <cell r="K35">
            <v>-388703.29000000004</v>
          </cell>
          <cell r="L35">
            <v>-323951.53000000003</v>
          </cell>
          <cell r="M35">
            <v>-279896.7</v>
          </cell>
          <cell r="N35">
            <v>-296465.41000000003</v>
          </cell>
          <cell r="O35">
            <v>-323783.42999999993</v>
          </cell>
          <cell r="P35">
            <v>-198467.06</v>
          </cell>
          <cell r="Q35">
            <v>-206829.17</v>
          </cell>
          <cell r="R35">
            <v>-926149.18</v>
          </cell>
          <cell r="S35">
            <v>-392097.95</v>
          </cell>
          <cell r="T35">
            <v>-543068.14</v>
          </cell>
          <cell r="U35">
            <v>-892588.09000000008</v>
          </cell>
          <cell r="V35">
            <v>-382869.53</v>
          </cell>
          <cell r="W35">
            <v>-617099.46</v>
          </cell>
          <cell r="X35">
            <v>-434653.18</v>
          </cell>
          <cell r="Y35">
            <v>-1137881.06</v>
          </cell>
          <cell r="Z35">
            <v>-562257.14000000013</v>
          </cell>
          <cell r="AA35">
            <v>-1144675.6400000001</v>
          </cell>
          <cell r="AB35">
            <v>-985433.47</v>
          </cell>
          <cell r="AC35">
            <v>-159425.35999999999</v>
          </cell>
          <cell r="AD35">
            <v>-159985.35999999999</v>
          </cell>
        </row>
        <row r="36">
          <cell r="A36" t="str">
            <v>Accruals Account</v>
          </cell>
          <cell r="B36" t="str">
            <v>Accrued Expenses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-1492878.5999999994</v>
          </cell>
          <cell r="H36">
            <v>-1775439.7499999995</v>
          </cell>
          <cell r="I36">
            <v>-1678483.4699999997</v>
          </cell>
          <cell r="J36">
            <v>-862137.79999999981</v>
          </cell>
          <cell r="K36">
            <v>-1308854.5199999998</v>
          </cell>
          <cell r="L36">
            <v>-879196.90000000014</v>
          </cell>
          <cell r="M36">
            <v>-1204453.2200000002</v>
          </cell>
          <cell r="N36">
            <v>-1635733.3599999999</v>
          </cell>
          <cell r="O36">
            <v>-918239.37</v>
          </cell>
          <cell r="P36">
            <v>-1549428.8</v>
          </cell>
          <cell r="Q36">
            <v>-1809636.3300000003</v>
          </cell>
          <cell r="R36">
            <v>-727757.83000000007</v>
          </cell>
          <cell r="S36">
            <v>-723287.74000000011</v>
          </cell>
          <cell r="T36">
            <v>-784841.56000000029</v>
          </cell>
          <cell r="U36">
            <v>-317370.37000000005</v>
          </cell>
          <cell r="V36">
            <v>-331260.82</v>
          </cell>
          <cell r="W36">
            <v>-513055.67000000004</v>
          </cell>
          <cell r="X36">
            <v>89039.26999999996</v>
          </cell>
          <cell r="Y36">
            <v>-439016.82</v>
          </cell>
          <cell r="Z36">
            <v>-326518.55</v>
          </cell>
          <cell r="AA36">
            <v>-64592.510000000024</v>
          </cell>
          <cell r="AB36">
            <v>-365883.88000000006</v>
          </cell>
          <cell r="AC36">
            <v>-981336.33000000019</v>
          </cell>
          <cell r="AD36">
            <v>-998026.91000000015</v>
          </cell>
        </row>
        <row r="37">
          <cell r="A37" t="str">
            <v>Accruals - Interest</v>
          </cell>
          <cell r="B37" t="str">
            <v>Accrued Interest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-121261.65</v>
          </cell>
          <cell r="S37">
            <v>-561623.96</v>
          </cell>
          <cell r="T37">
            <v>-898631.82</v>
          </cell>
          <cell r="U37">
            <v>-76503.549999999901</v>
          </cell>
          <cell r="V37">
            <v>-437936.43</v>
          </cell>
          <cell r="W37">
            <v>-873606.43</v>
          </cell>
          <cell r="X37">
            <v>-170364.79</v>
          </cell>
          <cell r="Y37">
            <v>-573797.01</v>
          </cell>
          <cell r="Z37">
            <v>-941940.24</v>
          </cell>
          <cell r="AA37">
            <v>0</v>
          </cell>
          <cell r="AB37">
            <v>-394439.18</v>
          </cell>
          <cell r="AC37">
            <v>-802026.33</v>
          </cell>
          <cell r="AD37">
            <v>21632.130000000121</v>
          </cell>
        </row>
        <row r="38">
          <cell r="A38" t="str">
            <v>Lease liability</v>
          </cell>
          <cell r="B38" t="str">
            <v>Lease liability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-278916.61000000004</v>
          </cell>
          <cell r="H38">
            <v>-379441.35</v>
          </cell>
          <cell r="I38">
            <v>-380834.07</v>
          </cell>
          <cell r="J38">
            <v>-381477.30000000005</v>
          </cell>
          <cell r="K38">
            <v>-378444.15</v>
          </cell>
          <cell r="L38">
            <v>-372475.83</v>
          </cell>
          <cell r="M38">
            <v>-373457.39</v>
          </cell>
          <cell r="N38">
            <v>-370489.07</v>
          </cell>
          <cell r="O38">
            <v>-369080.05</v>
          </cell>
          <cell r="P38">
            <v>-364259.92000000004</v>
          </cell>
          <cell r="Q38">
            <v>-367086.06</v>
          </cell>
          <cell r="R38">
            <v>-375576.08</v>
          </cell>
          <cell r="S38">
            <v>-374899.32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-1083167.9800000004</v>
          </cell>
          <cell r="H39">
            <v>-1278949.5100000002</v>
          </cell>
          <cell r="I39">
            <v>-1750081.2500000002</v>
          </cell>
          <cell r="J39">
            <v>-1430994.4100000001</v>
          </cell>
          <cell r="K39">
            <v>-1534111.7300000004</v>
          </cell>
          <cell r="L39">
            <v>-2463135.9700000002</v>
          </cell>
          <cell r="M39">
            <v>-2129546.8400000003</v>
          </cell>
          <cell r="N39">
            <v>-644264.38000000012</v>
          </cell>
          <cell r="O39">
            <v>-1015696.7300000003</v>
          </cell>
          <cell r="P39">
            <v>-836031.02000000025</v>
          </cell>
          <cell r="Q39">
            <v>-955241.2</v>
          </cell>
          <cell r="R39">
            <v>-1262135.4000000004</v>
          </cell>
          <cell r="S39">
            <v>-1668316.4589999991</v>
          </cell>
          <cell r="T39">
            <v>-1601679.4569999983</v>
          </cell>
          <cell r="U39">
            <v>-1688917.6619999981</v>
          </cell>
          <cell r="V39">
            <v>-1561615.9969999983</v>
          </cell>
          <cell r="W39">
            <v>-1420265.1479999979</v>
          </cell>
          <cell r="X39">
            <v>-2286492.7329999981</v>
          </cell>
          <cell r="Y39">
            <v>-1274700.7059999984</v>
          </cell>
          <cell r="Z39">
            <v>-1972564.7369999979</v>
          </cell>
          <cell r="AA39">
            <v>-2455727.7729999977</v>
          </cell>
          <cell r="AB39">
            <v>-1338193.5129999979</v>
          </cell>
          <cell r="AC39">
            <v>-1100412.9769999979</v>
          </cell>
          <cell r="AD39">
            <v>-563068.52424579847</v>
          </cell>
        </row>
        <row r="40">
          <cell r="A40" t="str">
            <v>Other current liability</v>
          </cell>
          <cell r="B40" t="str">
            <v>Other current liability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-471548.41999999958</v>
          </cell>
          <cell r="H40">
            <v>-204235.97000000032</v>
          </cell>
          <cell r="I40">
            <v>-157389.66000000029</v>
          </cell>
          <cell r="J40">
            <v>-80840.510000000271</v>
          </cell>
          <cell r="K40">
            <v>-93299.120000000315</v>
          </cell>
          <cell r="L40">
            <v>-234616.52999999997</v>
          </cell>
          <cell r="M40">
            <v>-145341.03</v>
          </cell>
          <cell r="N40">
            <v>-6946.160000000018</v>
          </cell>
          <cell r="O40">
            <v>-531335.87000000011</v>
          </cell>
          <cell r="P40">
            <v>-300812.76999999996</v>
          </cell>
          <cell r="Q40">
            <v>-15665.040000000008</v>
          </cell>
          <cell r="R40">
            <v>-3856744.7800000003</v>
          </cell>
          <cell r="S40">
            <v>-4082322.4700000011</v>
          </cell>
          <cell r="T40">
            <v>-3614001.5700000012</v>
          </cell>
          <cell r="U40">
            <v>-6784663.1600000001</v>
          </cell>
          <cell r="V40">
            <v>-6403266.7600000016</v>
          </cell>
          <cell r="W40">
            <v>-6495551.4600000009</v>
          </cell>
          <cell r="X40">
            <v>-6754094.5899999999</v>
          </cell>
          <cell r="Y40">
            <v>-3667834.0900000008</v>
          </cell>
          <cell r="Z40">
            <v>-3587637.8591999998</v>
          </cell>
          <cell r="AA40">
            <v>-4030173.9700000007</v>
          </cell>
          <cell r="AB40">
            <v>-3688803.2100000004</v>
          </cell>
          <cell r="AC40">
            <v>-3684421.1800000016</v>
          </cell>
          <cell r="AD40">
            <v>-3672159.3900000015</v>
          </cell>
        </row>
        <row r="41">
          <cell r="A41" t="str">
            <v>InterCompany Payable</v>
          </cell>
          <cell r="B41" t="str">
            <v>InterCompany Payable</v>
          </cell>
          <cell r="C41">
            <v>3817974</v>
          </cell>
          <cell r="D41">
            <v>3963086.19</v>
          </cell>
          <cell r="E41">
            <v>3941839.34</v>
          </cell>
          <cell r="F41">
            <v>2401158.21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-11414.690000000002</v>
          </cell>
          <cell r="O41">
            <v>-14385.539999999979</v>
          </cell>
          <cell r="P41">
            <v>-21763.630000000005</v>
          </cell>
          <cell r="Q41">
            <v>-29689.349999999977</v>
          </cell>
          <cell r="R41">
            <v>-28861.190000000002</v>
          </cell>
          <cell r="S41">
            <v>-26068.870000000054</v>
          </cell>
          <cell r="T41">
            <v>30872.949999999953</v>
          </cell>
          <cell r="U41">
            <v>230920.24000000008</v>
          </cell>
          <cell r="V41">
            <v>91163.089999999793</v>
          </cell>
          <cell r="W41">
            <v>86208.93</v>
          </cell>
          <cell r="X41">
            <v>92464.240000000165</v>
          </cell>
          <cell r="Y41">
            <v>205510.58000000002</v>
          </cell>
          <cell r="Z41">
            <v>31438.680000000284</v>
          </cell>
          <cell r="AA41">
            <v>-18982.589999999997</v>
          </cell>
          <cell r="AB41">
            <v>15000.000000000051</v>
          </cell>
          <cell r="AC41">
            <v>37831.519999999648</v>
          </cell>
          <cell r="AD41">
            <v>14831.519999999648</v>
          </cell>
        </row>
        <row r="42">
          <cell r="A42" t="str">
            <v>Loan - Liability</v>
          </cell>
          <cell r="B42" t="str">
            <v>Loan - Payable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-1072590.3</v>
          </cell>
          <cell r="H42">
            <v>-1072590.3</v>
          </cell>
          <cell r="I42">
            <v>-322590.3</v>
          </cell>
          <cell r="J42">
            <v>-654920.30000000005</v>
          </cell>
          <cell r="K42">
            <v>-654920.30000000005</v>
          </cell>
          <cell r="L42">
            <v>-779920.3</v>
          </cell>
          <cell r="M42">
            <v>-779920.3</v>
          </cell>
          <cell r="N42">
            <v>-779920.3</v>
          </cell>
          <cell r="O42">
            <v>-1279920.3</v>
          </cell>
          <cell r="P42">
            <v>-1279920.3</v>
          </cell>
          <cell r="Q42">
            <v>-2899920.3</v>
          </cell>
          <cell r="R42">
            <v>-500000</v>
          </cell>
          <cell r="S42">
            <v>-500000</v>
          </cell>
          <cell r="T42">
            <v>-500000</v>
          </cell>
          <cell r="U42">
            <v>-500000</v>
          </cell>
          <cell r="V42">
            <v>-2860000</v>
          </cell>
          <cell r="W42">
            <v>-2860000</v>
          </cell>
          <cell r="X42">
            <v>-1110000</v>
          </cell>
          <cell r="Y42">
            <v>-3500000</v>
          </cell>
          <cell r="Z42">
            <v>-3500000</v>
          </cell>
          <cell r="AA42">
            <v>-1975000</v>
          </cell>
          <cell r="AB42">
            <v>-2725000</v>
          </cell>
          <cell r="AC42">
            <v>-2725000</v>
          </cell>
          <cell r="AD42">
            <v>-2725000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3817974</v>
          </cell>
          <cell r="D43">
            <v>4113086.19</v>
          </cell>
          <cell r="E43">
            <v>4088839.34</v>
          </cell>
          <cell r="F43">
            <v>2621158.21</v>
          </cell>
          <cell r="G43">
            <v>-12850205.930000003</v>
          </cell>
          <cell r="H43">
            <v>-13948709.34</v>
          </cell>
          <cell r="I43">
            <v>-13582426.390000001</v>
          </cell>
          <cell r="J43">
            <v>-13455366.439999999</v>
          </cell>
          <cell r="K43">
            <v>-14948775.619999999</v>
          </cell>
          <cell r="L43">
            <v>-13416764.690000001</v>
          </cell>
          <cell r="M43">
            <v>-12428702.730000002</v>
          </cell>
          <cell r="N43">
            <v>-13568673.84</v>
          </cell>
          <cell r="O43">
            <v>-14576037.455000002</v>
          </cell>
          <cell r="P43">
            <v>-15056087.000000004</v>
          </cell>
          <cell r="Q43">
            <v>-16486453.879999999</v>
          </cell>
          <cell r="R43">
            <v>-18039959.030000001</v>
          </cell>
          <cell r="S43">
            <v>-19985761.108999997</v>
          </cell>
          <cell r="T43">
            <v>-20344193.177000005</v>
          </cell>
          <cell r="U43">
            <v>-21496853.301999997</v>
          </cell>
          <cell r="V43">
            <v>-24007363.326999996</v>
          </cell>
          <cell r="W43">
            <v>-24422425.898000002</v>
          </cell>
          <cell r="X43">
            <v>-21702971.982999995</v>
          </cell>
          <cell r="Y43">
            <v>-17933777.195999995</v>
          </cell>
          <cell r="Z43">
            <v>-18449633.4912</v>
          </cell>
          <cell r="AA43">
            <v>-19494234.493000001</v>
          </cell>
          <cell r="AB43">
            <v>-18286823.553000003</v>
          </cell>
          <cell r="AC43">
            <v>-18220948.527000003</v>
          </cell>
          <cell r="AD43">
            <v>-17468097.812503431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-21916958.130000003</v>
          </cell>
          <cell r="H46">
            <v>-22101177.859999999</v>
          </cell>
          <cell r="I46">
            <v>-22104435.060000002</v>
          </cell>
          <cell r="J46">
            <v>-22104539.060000002</v>
          </cell>
          <cell r="K46">
            <v>-22103649.700000003</v>
          </cell>
          <cell r="L46">
            <v>-22090216.390000001</v>
          </cell>
          <cell r="M46">
            <v>670.05000000074506</v>
          </cell>
          <cell r="N46">
            <v>-15.649999998509884</v>
          </cell>
          <cell r="O46">
            <v>-52000.010000001639</v>
          </cell>
          <cell r="P46">
            <v>-1.9999999552965164E-2</v>
          </cell>
          <cell r="Q46">
            <v>1181.679999999702</v>
          </cell>
          <cell r="R46">
            <v>-217932.15000000224</v>
          </cell>
          <cell r="S46">
            <v>-2235756.9554999992</v>
          </cell>
          <cell r="T46">
            <v>-3724872.0265000015</v>
          </cell>
          <cell r="U46">
            <v>-862805.00900000334</v>
          </cell>
          <cell r="V46">
            <v>-887677.23650000244</v>
          </cell>
          <cell r="W46">
            <v>-802851.56100000069</v>
          </cell>
          <cell r="X46">
            <v>-777276.0084999986</v>
          </cell>
          <cell r="Y46">
            <v>-749404.98199999705</v>
          </cell>
          <cell r="Z46">
            <v>-719384.27650000155</v>
          </cell>
          <cell r="AA46">
            <v>-688965.92350000143</v>
          </cell>
          <cell r="AB46">
            <v>-661462.01799999923</v>
          </cell>
          <cell r="AC46">
            <v>-631893.11149999872</v>
          </cell>
          <cell r="AD46">
            <v>-605245.30978947505</v>
          </cell>
        </row>
        <row r="47">
          <cell r="A47" t="str">
            <v>Leave Provision - Non-current</v>
          </cell>
          <cell r="B47" t="str">
            <v>Leave Provision - Non-current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-43626.41</v>
          </cell>
          <cell r="H47">
            <v>-33964.36</v>
          </cell>
          <cell r="I47">
            <v>-34387.32</v>
          </cell>
          <cell r="J47">
            <v>-34824.370000000003</v>
          </cell>
          <cell r="K47">
            <v>-35247.33</v>
          </cell>
          <cell r="L47">
            <v>-172917.39</v>
          </cell>
          <cell r="M47">
            <v>-187624.45</v>
          </cell>
          <cell r="N47">
            <v>-192447.31</v>
          </cell>
          <cell r="O47">
            <v>-200515.37</v>
          </cell>
          <cell r="P47">
            <v>-167778.03</v>
          </cell>
          <cell r="Q47">
            <v>-180727.57</v>
          </cell>
          <cell r="R47">
            <v>-432314.48</v>
          </cell>
          <cell r="S47">
            <v>-433373.62</v>
          </cell>
          <cell r="T47">
            <v>-442503.73</v>
          </cell>
          <cell r="U47">
            <v>-514365.98</v>
          </cell>
          <cell r="V47">
            <v>-526508.04</v>
          </cell>
          <cell r="W47">
            <v>-548311.05000000005</v>
          </cell>
          <cell r="X47">
            <v>-473259.11</v>
          </cell>
          <cell r="Y47">
            <v>-280545.81</v>
          </cell>
          <cell r="Z47">
            <v>-285919.09000000003</v>
          </cell>
          <cell r="AA47">
            <v>-287523.10000000003</v>
          </cell>
          <cell r="AB47">
            <v>-284498.22000000003</v>
          </cell>
          <cell r="AC47">
            <v>-284563.24</v>
          </cell>
          <cell r="AD47">
            <v>-284863.24</v>
          </cell>
        </row>
        <row r="48">
          <cell r="A48" t="str">
            <v>Lease liability - non current</v>
          </cell>
          <cell r="B48" t="str">
            <v>Lease Liability - Non Current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-383746.55</v>
          </cell>
          <cell r="H48">
            <v>-453387.98</v>
          </cell>
          <cell r="I48">
            <v>-463783.24</v>
          </cell>
          <cell r="J48">
            <v>-455840.68</v>
          </cell>
          <cell r="K48">
            <v>-437392.94</v>
          </cell>
          <cell r="L48">
            <v>-417871.21</v>
          </cell>
          <cell r="M48">
            <v>-441422.6</v>
          </cell>
          <cell r="N48">
            <v>-422847.01</v>
          </cell>
          <cell r="O48">
            <v>-389555.57</v>
          </cell>
          <cell r="P48">
            <v>-359841.74</v>
          </cell>
          <cell r="Q48">
            <v>-341266.15</v>
          </cell>
          <cell r="R48">
            <v>-332040.51</v>
          </cell>
          <cell r="S48">
            <v>-312410.64</v>
          </cell>
          <cell r="T48">
            <v>296.62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-38249983.829999998</v>
          </cell>
          <cell r="H49">
            <v>-38249983.829999998</v>
          </cell>
          <cell r="I49">
            <v>-38249983.829999998</v>
          </cell>
          <cell r="J49">
            <v>-38249983.829999998</v>
          </cell>
          <cell r="K49">
            <v>-38249983.829999998</v>
          </cell>
          <cell r="L49">
            <v>-48969983.829999998</v>
          </cell>
          <cell r="M49">
            <v>-49164983.829999998</v>
          </cell>
          <cell r="N49">
            <v>-53214983.829999998</v>
          </cell>
          <cell r="O49">
            <v>-53214983.829999998</v>
          </cell>
          <cell r="P49">
            <v>-53214983.829999998</v>
          </cell>
          <cell r="Q49">
            <v>-53214983.829999998</v>
          </cell>
          <cell r="R49">
            <v>-53737439.829999998</v>
          </cell>
          <cell r="S49">
            <v>-53737439.829999998</v>
          </cell>
          <cell r="T49">
            <v>-52737439.829999998</v>
          </cell>
          <cell r="U49">
            <v>-66262439.829999998</v>
          </cell>
          <cell r="V49">
            <v>-66737439.829999998</v>
          </cell>
          <cell r="W49">
            <v>-66737439.829999998</v>
          </cell>
          <cell r="X49">
            <v>-66737439.829999998</v>
          </cell>
          <cell r="Y49">
            <v>-68497439.829999998</v>
          </cell>
          <cell r="Z49">
            <v>-68497439.829999998</v>
          </cell>
          <cell r="AA49">
            <v>-68497439.829999998</v>
          </cell>
          <cell r="AB49">
            <v>-68997439.829999998</v>
          </cell>
          <cell r="AC49">
            <v>-68997439.829999998</v>
          </cell>
          <cell r="AD49">
            <v>-69864939.829999998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-60594314.920000002</v>
          </cell>
          <cell r="H50">
            <v>-60838514.030000001</v>
          </cell>
          <cell r="I50">
            <v>-60852589.450000003</v>
          </cell>
          <cell r="J50">
            <v>-60845187.939999998</v>
          </cell>
          <cell r="K50">
            <v>-60826273.799999997</v>
          </cell>
          <cell r="L50">
            <v>-71650988.819999993</v>
          </cell>
          <cell r="M50">
            <v>-49793360.829999998</v>
          </cell>
          <cell r="N50">
            <v>-53830293.799999997</v>
          </cell>
          <cell r="O50">
            <v>-53857054.780000001</v>
          </cell>
          <cell r="P50">
            <v>-53742603.619999997</v>
          </cell>
          <cell r="Q50">
            <v>-53735795.869999997</v>
          </cell>
          <cell r="R50">
            <v>-54719726.969999999</v>
          </cell>
          <cell r="S50">
            <v>-56718981.045499995</v>
          </cell>
          <cell r="T50">
            <v>-56904518.966499999</v>
          </cell>
          <cell r="U50">
            <v>-67639610.819000006</v>
          </cell>
          <cell r="V50">
            <v>-68151625.1065</v>
          </cell>
          <cell r="W50">
            <v>-68088602.441</v>
          </cell>
          <cell r="X50">
            <v>-67987974.948499992</v>
          </cell>
          <cell r="Y50">
            <v>-69527390.621999994</v>
          </cell>
          <cell r="Z50">
            <v>-69502743.196500003</v>
          </cell>
          <cell r="AA50">
            <v>-69473928.853499994</v>
          </cell>
          <cell r="AB50">
            <v>-69943400.068000004</v>
          </cell>
          <cell r="AC50">
            <v>-69913896.181500003</v>
          </cell>
          <cell r="AD50">
            <v>-70755048.379789472</v>
          </cell>
        </row>
        <row r="51">
          <cell r="B51" t="str">
            <v>Total Liabilities</v>
          </cell>
          <cell r="C51">
            <v>3817974</v>
          </cell>
          <cell r="D51">
            <v>4113086.19</v>
          </cell>
          <cell r="E51">
            <v>4088839.34</v>
          </cell>
          <cell r="F51">
            <v>2621158.21</v>
          </cell>
          <cell r="G51">
            <v>-73444520.850000009</v>
          </cell>
          <cell r="H51">
            <v>-74787223.370000005</v>
          </cell>
          <cell r="I51">
            <v>-74435015.840000004</v>
          </cell>
          <cell r="J51">
            <v>-74300554.379999995</v>
          </cell>
          <cell r="K51">
            <v>-75775049.420000002</v>
          </cell>
          <cell r="L51">
            <v>-85067753.50999999</v>
          </cell>
          <cell r="M51">
            <v>-62222063.560000002</v>
          </cell>
          <cell r="N51">
            <v>-67398967.640000001</v>
          </cell>
          <cell r="O51">
            <v>-68433092.234999999</v>
          </cell>
          <cell r="P51">
            <v>-68798690.620000005</v>
          </cell>
          <cell r="Q51">
            <v>-70222249.75</v>
          </cell>
          <cell r="R51">
            <v>-72759686</v>
          </cell>
          <cell r="S51">
            <v>-76704742.154499993</v>
          </cell>
          <cell r="T51">
            <v>-77248712.1435</v>
          </cell>
          <cell r="U51">
            <v>-89136464.121000007</v>
          </cell>
          <cell r="V51">
            <v>-92158988.433499992</v>
          </cell>
          <cell r="W51">
            <v>-92511028.339000002</v>
          </cell>
          <cell r="X51">
            <v>-89690946.931499988</v>
          </cell>
          <cell r="Y51">
            <v>-87461167.817999989</v>
          </cell>
          <cell r="Z51">
            <v>-87952376.687700003</v>
          </cell>
          <cell r="AA51">
            <v>-88968163.346499994</v>
          </cell>
          <cell r="AB51">
            <v>-88230223.621000007</v>
          </cell>
          <cell r="AC51">
            <v>-88134844.708499998</v>
          </cell>
          <cell r="AD51">
            <v>-88223146.192292899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-213410.06000000006</v>
          </cell>
          <cell r="E53">
            <v>67230.489999999758</v>
          </cell>
          <cell r="F53">
            <v>0</v>
          </cell>
          <cell r="G53">
            <v>34579164.049999997</v>
          </cell>
          <cell r="H53">
            <v>35275048.900000006</v>
          </cell>
          <cell r="I53">
            <v>35916798.749999985</v>
          </cell>
          <cell r="J53">
            <v>38145386.390000001</v>
          </cell>
          <cell r="K53">
            <v>39347252.509999976</v>
          </cell>
          <cell r="L53">
            <v>33602229.680000007</v>
          </cell>
          <cell r="M53">
            <v>31661923.689999998</v>
          </cell>
          <cell r="N53">
            <v>31609719.049999997</v>
          </cell>
          <cell r="O53">
            <v>31483282.730000004</v>
          </cell>
          <cell r="P53">
            <v>31577979.059999987</v>
          </cell>
          <cell r="Q53">
            <v>32044286.989999995</v>
          </cell>
          <cell r="R53">
            <v>32366575.810000002</v>
          </cell>
          <cell r="S53">
            <v>35264371.4155</v>
          </cell>
          <cell r="T53">
            <v>45029532.151166648</v>
          </cell>
          <cell r="U53">
            <v>42448512.434666649</v>
          </cell>
          <cell r="V53">
            <v>42376006.752166688</v>
          </cell>
          <cell r="W53">
            <v>42912839.426666662</v>
          </cell>
          <cell r="X53">
            <v>45818025.214166671</v>
          </cell>
          <cell r="Y53">
            <v>45144496.777666658</v>
          </cell>
          <cell r="Z53">
            <v>44928530.45296666</v>
          </cell>
          <cell r="AA53">
            <v>45410657.469166681</v>
          </cell>
          <cell r="AB53">
            <v>44740065.514666647</v>
          </cell>
          <cell r="AC53">
            <v>44635523.467166662</v>
          </cell>
          <cell r="AD53">
            <v>44392232.327248782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22238974.329999998</v>
          </cell>
          <cell r="H56">
            <v>22238974.329999998</v>
          </cell>
          <cell r="I56">
            <v>22238974.329999998</v>
          </cell>
          <cell r="J56">
            <v>23188975.329999998</v>
          </cell>
          <cell r="K56">
            <v>23188976.329999998</v>
          </cell>
          <cell r="L56">
            <v>23188977.329999998</v>
          </cell>
          <cell r="M56">
            <v>23063977.329999998</v>
          </cell>
          <cell r="N56">
            <v>23063977.329999998</v>
          </cell>
          <cell r="O56">
            <v>23063977.329999998</v>
          </cell>
          <cell r="P56">
            <v>23063977.329999998</v>
          </cell>
          <cell r="Q56">
            <v>23063977.329999998</v>
          </cell>
          <cell r="R56">
            <v>25663980.030000001</v>
          </cell>
          <cell r="S56">
            <v>25664087.030000001</v>
          </cell>
          <cell r="T56">
            <v>40653987.030000001</v>
          </cell>
          <cell r="U56">
            <v>40653880.030000001</v>
          </cell>
          <cell r="V56">
            <v>40653880.030000001</v>
          </cell>
          <cell r="W56">
            <v>40653880.030000001</v>
          </cell>
          <cell r="X56">
            <v>43353880.030000001</v>
          </cell>
          <cell r="Y56">
            <v>43353877.030000001</v>
          </cell>
          <cell r="Z56">
            <v>43353877.030000001</v>
          </cell>
          <cell r="AA56">
            <v>43353877.030000001</v>
          </cell>
          <cell r="AB56">
            <v>43353877.030000001</v>
          </cell>
          <cell r="AC56">
            <v>43353877.030000001</v>
          </cell>
          <cell r="AD56">
            <v>43353769</v>
          </cell>
        </row>
        <row r="57">
          <cell r="A57" t="str">
            <v>Reverses</v>
          </cell>
          <cell r="B57" t="str">
            <v>RESERVES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-253336</v>
          </cell>
          <cell r="H57">
            <v>-268566</v>
          </cell>
          <cell r="I57">
            <v>-280610</v>
          </cell>
          <cell r="J57">
            <v>-304626</v>
          </cell>
          <cell r="K57">
            <v>-320646</v>
          </cell>
          <cell r="L57">
            <v>-6036249</v>
          </cell>
          <cell r="M57">
            <v>-6036249</v>
          </cell>
          <cell r="N57">
            <v>-5996396</v>
          </cell>
          <cell r="O57">
            <v>-6376249</v>
          </cell>
          <cell r="P57">
            <v>-6376249</v>
          </cell>
          <cell r="Q57">
            <v>-6376249</v>
          </cell>
          <cell r="R57">
            <v>696509.24</v>
          </cell>
          <cell r="S57">
            <v>1046848.6</v>
          </cell>
          <cell r="T57">
            <v>1046848.6</v>
          </cell>
          <cell r="U57">
            <v>696509.24</v>
          </cell>
          <cell r="V57">
            <v>696509.24</v>
          </cell>
          <cell r="W57">
            <v>696509.24</v>
          </cell>
          <cell r="X57">
            <v>696509.24</v>
          </cell>
          <cell r="Y57">
            <v>696509.24</v>
          </cell>
          <cell r="Z57">
            <v>696509.24</v>
          </cell>
          <cell r="AA57">
            <v>696509.24</v>
          </cell>
          <cell r="AB57">
            <v>696509.24</v>
          </cell>
          <cell r="AC57">
            <v>696509.24</v>
          </cell>
          <cell r="AD57">
            <v>696509.24</v>
          </cell>
        </row>
        <row r="58">
          <cell r="A58" t="str">
            <v>Prior Year Earnings</v>
          </cell>
          <cell r="B58" t="str">
            <v>Prior Year Retained Earnings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12051334.6</v>
          </cell>
          <cell r="H58">
            <v>12051334.6</v>
          </cell>
          <cell r="I58">
            <v>12051334.6</v>
          </cell>
          <cell r="J58">
            <v>12051334.6</v>
          </cell>
          <cell r="K58">
            <v>12051334.6</v>
          </cell>
          <cell r="L58">
            <v>11498281.6</v>
          </cell>
          <cell r="M58">
            <v>9972343.2400000002</v>
          </cell>
          <cell r="N58">
            <v>9920791.2400000002</v>
          </cell>
          <cell r="O58">
            <v>9878351.7400000002</v>
          </cell>
          <cell r="P58">
            <v>9811003.7400000002</v>
          </cell>
          <cell r="Q58">
            <v>9648922.7400000002</v>
          </cell>
          <cell r="R58">
            <v>3222505.74</v>
          </cell>
          <cell r="S58">
            <v>8358349.2300000004</v>
          </cell>
          <cell r="T58">
            <v>3106979.4246666678</v>
          </cell>
          <cell r="U58">
            <v>273761.5856666686</v>
          </cell>
          <cell r="V58">
            <v>273761.5856666686</v>
          </cell>
          <cell r="W58">
            <v>273761.5856666686</v>
          </cell>
          <cell r="X58">
            <v>273761.5856666686</v>
          </cell>
          <cell r="Y58">
            <v>273761.5856666686</v>
          </cell>
          <cell r="Z58">
            <v>273761.5856666686</v>
          </cell>
          <cell r="AA58">
            <v>273761.5856666686</v>
          </cell>
          <cell r="AB58">
            <v>273761.5856666686</v>
          </cell>
          <cell r="AC58">
            <v>273761.5856666686</v>
          </cell>
          <cell r="AD58">
            <v>273709.02566666808</v>
          </cell>
        </row>
        <row r="59">
          <cell r="A59" t="str">
            <v>Profit for Period</v>
          </cell>
          <cell r="B59" t="str">
            <v>Profit for the Period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541347.87000000081</v>
          </cell>
          <cell r="H59">
            <v>1253147.2399999935</v>
          </cell>
          <cell r="I59">
            <v>1906762.3100000005</v>
          </cell>
          <cell r="J59">
            <v>3209144.9199999855</v>
          </cell>
          <cell r="K59">
            <v>4427082.8900000155</v>
          </cell>
          <cell r="L59">
            <v>4951224.6699999925</v>
          </cell>
          <cell r="M59">
            <v>4661828.1200000048</v>
          </cell>
          <cell r="N59">
            <v>4621310.4800000014</v>
          </cell>
          <cell r="O59">
            <v>4917144.6599999834</v>
          </cell>
          <cell r="P59">
            <v>5079476.269999993</v>
          </cell>
          <cell r="Q59">
            <v>5708371.1999999844</v>
          </cell>
          <cell r="R59">
            <v>2783311.7099999813</v>
          </cell>
          <cell r="S59">
            <v>194815.66549999765</v>
          </cell>
          <cell r="T59">
            <v>221447.52650000167</v>
          </cell>
          <cell r="U59">
            <v>824142.06899999641</v>
          </cell>
          <cell r="V59">
            <v>751339.70650000824</v>
          </cell>
          <cell r="W59">
            <v>1288270.9910000048</v>
          </cell>
          <cell r="X59">
            <v>1493352.0084999963</v>
          </cell>
          <cell r="Y59">
            <v>677717.60199999181</v>
          </cell>
          <cell r="Z59">
            <v>604110.30729997635</v>
          </cell>
          <cell r="AA59">
            <v>1086550.4134999968</v>
          </cell>
          <cell r="AB59">
            <v>415724.05900000618</v>
          </cell>
          <cell r="AC59">
            <v>311102.19150000112</v>
          </cell>
          <cell r="AD59">
            <v>68245.271582110203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34578320.799999997</v>
          </cell>
          <cell r="H60">
            <v>35274890.169999994</v>
          </cell>
          <cell r="I60">
            <v>35916461.240000002</v>
          </cell>
          <cell r="J60">
            <v>38144828.849999987</v>
          </cell>
          <cell r="K60">
            <v>39346747.820000015</v>
          </cell>
          <cell r="L60">
            <v>33602234.599999994</v>
          </cell>
          <cell r="M60">
            <v>31661899.690000005</v>
          </cell>
          <cell r="N60">
            <v>31609683.050000001</v>
          </cell>
          <cell r="O60">
            <v>31483224.729999982</v>
          </cell>
          <cell r="P60">
            <v>31578208.339999992</v>
          </cell>
          <cell r="Q60">
            <v>32045022.269999985</v>
          </cell>
          <cell r="R60">
            <v>32366306.71999998</v>
          </cell>
          <cell r="S60">
            <v>35264100.5255</v>
          </cell>
          <cell r="T60">
            <v>45029262.58116667</v>
          </cell>
          <cell r="U60">
            <v>42448292.924666673</v>
          </cell>
          <cell r="V60">
            <v>42375490.562166683</v>
          </cell>
          <cell r="W60">
            <v>42912421.846666679</v>
          </cell>
          <cell r="X60">
            <v>45817502.86416667</v>
          </cell>
          <cell r="Y60">
            <v>45001865.457666665</v>
          </cell>
          <cell r="Z60">
            <v>44928258.162966654</v>
          </cell>
          <cell r="AA60">
            <v>45410698.269166671</v>
          </cell>
          <cell r="AB60">
            <v>44739871.914666682</v>
          </cell>
          <cell r="AC60">
            <v>44635250.047166675</v>
          </cell>
          <cell r="AD60">
            <v>44392232.537248783</v>
          </cell>
        </row>
        <row r="62">
          <cell r="Q62">
            <v>31</v>
          </cell>
          <cell r="R62">
            <v>30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36.817095001029038</v>
          </cell>
          <cell r="S64">
            <v>43.527332205693206</v>
          </cell>
          <cell r="T64">
            <v>44.445391828780913</v>
          </cell>
          <cell r="U64">
            <v>42.479327045493008</v>
          </cell>
          <cell r="V64">
            <v>39.63974112935086</v>
          </cell>
          <cell r="W64">
            <v>43.059771703245161</v>
          </cell>
          <cell r="X64">
            <v>42.790868885064015</v>
          </cell>
          <cell r="Y64">
            <v>52.044590282637628</v>
          </cell>
          <cell r="Z64">
            <v>49.3822339687094</v>
          </cell>
          <cell r="AA64">
            <v>41.306712977729383</v>
          </cell>
          <cell r="AB64">
            <v>45.252348324659494</v>
          </cell>
          <cell r="AC64">
            <v>43.710474205605479</v>
          </cell>
          <cell r="AD64">
            <v>40.684059413445368</v>
          </cell>
        </row>
        <row r="65">
          <cell r="A65" t="str">
            <v>Stock turns</v>
          </cell>
          <cell r="B65" t="str">
            <v>Stock turns</v>
          </cell>
          <cell r="R65">
            <v>4.3099578937125793</v>
          </cell>
          <cell r="S65">
            <v>3.6948730223862665</v>
          </cell>
          <cell r="T65">
            <v>3.4694733601404524</v>
          </cell>
          <cell r="U65">
            <v>3.1314780568410465</v>
          </cell>
          <cell r="V65">
            <v>3.1182301449227672</v>
          </cell>
          <cell r="W65">
            <v>2.9195200521153124</v>
          </cell>
          <cell r="X65">
            <v>3.4329760483221254</v>
          </cell>
          <cell r="Y65">
            <v>2.3610807827272455</v>
          </cell>
          <cell r="Z65">
            <v>2.1435942536747312</v>
          </cell>
          <cell r="AA65">
            <v>1.8900879110056594</v>
          </cell>
          <cell r="AB65">
            <v>2.1806596178284301</v>
          </cell>
          <cell r="AC65">
            <v>2.7799460056416683</v>
          </cell>
          <cell r="AD65">
            <v>3.1917225791447312</v>
          </cell>
        </row>
        <row r="66">
          <cell r="A66" t="str">
            <v>Creditor Days</v>
          </cell>
          <cell r="B66" t="str">
            <v>Creditor Days</v>
          </cell>
          <cell r="R66">
            <v>33.09290165882728</v>
          </cell>
          <cell r="S66">
            <v>39.340052409473486</v>
          </cell>
          <cell r="T66">
            <v>43.570789774328382</v>
          </cell>
          <cell r="U66">
            <v>43.156319786800836</v>
          </cell>
          <cell r="V66">
            <v>38.664358930152972</v>
          </cell>
          <cell r="W66">
            <v>40.948177826942846</v>
          </cell>
          <cell r="X66">
            <v>38.281667146197151</v>
          </cell>
          <cell r="Y66">
            <v>40.205619287759014</v>
          </cell>
          <cell r="Z66">
            <v>34.835416674953436</v>
          </cell>
          <cell r="AA66">
            <v>39.202310377135916</v>
          </cell>
          <cell r="AB66">
            <v>38.582751739124326</v>
          </cell>
          <cell r="AC66">
            <v>30.108776361445855</v>
          </cell>
          <cell r="AD66">
            <v>33.626377460146564</v>
          </cell>
        </row>
        <row r="67">
          <cell r="A67" t="str">
            <v>Current Ratio</v>
          </cell>
          <cell r="B67" t="str">
            <v>Current Ratio</v>
          </cell>
          <cell r="R67">
            <v>1.5919929070925389</v>
          </cell>
          <cell r="S67">
            <v>1.7185285250174056</v>
          </cell>
          <cell r="T67">
            <v>1.7963931040193337</v>
          </cell>
          <cell r="U67">
            <v>1.5441469262346275</v>
          </cell>
          <cell r="V67">
            <v>1.486204719527549</v>
          </cell>
          <cell r="W67">
            <v>1.4913403783930688</v>
          </cell>
          <cell r="X67">
            <v>1.6703907256755737</v>
          </cell>
          <cell r="Y67">
            <v>1.824272500011715</v>
          </cell>
          <cell r="Z67">
            <v>1.768237932778475</v>
          </cell>
          <cell r="AA67">
            <v>1.7574230571763136</v>
          </cell>
          <cell r="AB67">
            <v>1.7890086649101484</v>
          </cell>
          <cell r="AC67">
            <v>1.7940365031798977</v>
          </cell>
          <cell r="AD67">
            <v>1.7837360214760716</v>
          </cell>
        </row>
      </sheetData>
      <sheetData sheetId="64" refreshError="1"/>
      <sheetData sheetId="65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1444248.09</v>
          </cell>
          <cell r="H8">
            <v>2031493.8199999998</v>
          </cell>
          <cell r="I8">
            <v>1168588.76</v>
          </cell>
          <cell r="J8">
            <v>1853948.49</v>
          </cell>
          <cell r="K8">
            <v>3303440.23</v>
          </cell>
          <cell r="L8">
            <v>1489668.72</v>
          </cell>
          <cell r="M8">
            <v>724667.32000000007</v>
          </cell>
          <cell r="N8">
            <v>1168745.9400000002</v>
          </cell>
          <cell r="O8">
            <v>315692.17000000004</v>
          </cell>
          <cell r="P8">
            <v>97452.989999999991</v>
          </cell>
          <cell r="Q8">
            <v>132394.91</v>
          </cell>
          <cell r="R8">
            <v>301450.97000000003</v>
          </cell>
          <cell r="S8">
            <v>521037.79000000004</v>
          </cell>
          <cell r="T8">
            <v>1090257.5699999998</v>
          </cell>
          <cell r="U8">
            <v>-996821.54</v>
          </cell>
          <cell r="V8">
            <v>-163211.00999999998</v>
          </cell>
          <cell r="W8">
            <v>-409125.94999999995</v>
          </cell>
          <cell r="X8">
            <v>938120.52999999991</v>
          </cell>
          <cell r="Y8">
            <v>-514180.82</v>
          </cell>
          <cell r="Z8">
            <v>-136891.68</v>
          </cell>
          <cell r="AA8">
            <v>1342171.42</v>
          </cell>
          <cell r="AB8">
            <v>297300.57</v>
          </cell>
          <cell r="AC8">
            <v>793725.60000000009</v>
          </cell>
          <cell r="AD8">
            <v>-115534.9644166287</v>
          </cell>
        </row>
        <row r="9">
          <cell r="A9" t="str">
            <v>Inventory</v>
          </cell>
          <cell r="B9" t="str">
            <v>Inventory</v>
          </cell>
          <cell r="G9">
            <v>5453916.6000000006</v>
          </cell>
          <cell r="H9">
            <v>5406648.5599999987</v>
          </cell>
          <cell r="I9">
            <v>5862763.29</v>
          </cell>
          <cell r="J9">
            <v>6287907.580000001</v>
          </cell>
          <cell r="K9">
            <v>6875402.8300000001</v>
          </cell>
          <cell r="L9">
            <v>6605225.2700000005</v>
          </cell>
          <cell r="M9">
            <v>6981478.5300000003</v>
          </cell>
          <cell r="N9">
            <v>8542696.1600000001</v>
          </cell>
          <cell r="O9">
            <v>8429702.1399999987</v>
          </cell>
          <cell r="P9">
            <v>8689604.540000001</v>
          </cell>
          <cell r="Q9">
            <v>7813439.6500000022</v>
          </cell>
          <cell r="R9">
            <v>7552995.0500000007</v>
          </cell>
          <cell r="S9">
            <v>7523961.290000001</v>
          </cell>
          <cell r="T9">
            <v>7626849.0599999987</v>
          </cell>
          <cell r="U9">
            <v>8059098.870000001</v>
          </cell>
          <cell r="V9">
            <v>9052892.709999999</v>
          </cell>
          <cell r="W9">
            <v>9311343.2699999977</v>
          </cell>
          <cell r="X9">
            <v>8483478.4299999997</v>
          </cell>
          <cell r="Y9">
            <v>10051943.520000001</v>
          </cell>
          <cell r="Z9">
            <v>9977545.4400000013</v>
          </cell>
          <cell r="AA9">
            <v>9504278.7700000014</v>
          </cell>
          <cell r="AB9">
            <v>9574399.6599999983</v>
          </cell>
          <cell r="AC9">
            <v>8794128.5199999977</v>
          </cell>
          <cell r="AD9">
            <v>8151000</v>
          </cell>
        </row>
        <row r="10">
          <cell r="A10" t="str">
            <v>Trade Debtors</v>
          </cell>
          <cell r="B10" t="str">
            <v>Trade Debtors</v>
          </cell>
          <cell r="G10">
            <v>4566030.7799999993</v>
          </cell>
          <cell r="H10">
            <v>4729685.2399999993</v>
          </cell>
          <cell r="I10">
            <v>5124742.540000001</v>
          </cell>
          <cell r="J10">
            <v>5045297.1600000011</v>
          </cell>
          <cell r="K10">
            <v>5431492.5300000012</v>
          </cell>
          <cell r="L10">
            <v>5976622.4800000014</v>
          </cell>
          <cell r="M10">
            <v>5345573.8099999987</v>
          </cell>
          <cell r="N10">
            <v>5567420.5799999991</v>
          </cell>
          <cell r="O10">
            <v>6279136.1700000009</v>
          </cell>
          <cell r="P10">
            <v>7029836.1800000006</v>
          </cell>
          <cell r="Q10">
            <v>7998735.1900000013</v>
          </cell>
          <cell r="R10">
            <v>7866438.8399999999</v>
          </cell>
          <cell r="S10">
            <v>8321884.4999999981</v>
          </cell>
          <cell r="T10">
            <v>7978744.5</v>
          </cell>
          <cell r="U10">
            <v>7584839.5099999988</v>
          </cell>
          <cell r="V10">
            <v>8249464.5899999989</v>
          </cell>
          <cell r="W10">
            <v>8672270.9399999995</v>
          </cell>
          <cell r="X10">
            <v>8569955.8900000006</v>
          </cell>
          <cell r="Y10">
            <v>6772502.0899999999</v>
          </cell>
          <cell r="Z10">
            <v>6867315.7999999989</v>
          </cell>
          <cell r="AA10">
            <v>7696060.9200000009</v>
          </cell>
          <cell r="AB10">
            <v>7501324.8899999987</v>
          </cell>
          <cell r="AC10">
            <v>8177450.46</v>
          </cell>
          <cell r="AD10">
            <v>7768223.9635000005</v>
          </cell>
        </row>
        <row r="11">
          <cell r="A11" t="str">
            <v>Provision for Doubtful Debts</v>
          </cell>
          <cell r="B11" t="str">
            <v>Provision for Doubtful Debts</v>
          </cell>
          <cell r="G11">
            <v>-133861.93</v>
          </cell>
          <cell r="H11">
            <v>-140177.74</v>
          </cell>
          <cell r="I11">
            <v>-146493.54999999999</v>
          </cell>
          <cell r="J11">
            <v>-152809.35</v>
          </cell>
          <cell r="K11">
            <v>-159125.17000000001</v>
          </cell>
          <cell r="L11">
            <v>-165440.99</v>
          </cell>
          <cell r="M11">
            <v>-121628.98</v>
          </cell>
          <cell r="N11">
            <v>-133944.81</v>
          </cell>
          <cell r="O11">
            <v>-51652.42</v>
          </cell>
          <cell r="P11">
            <v>-84968.25</v>
          </cell>
          <cell r="Q11">
            <v>-120053.43</v>
          </cell>
          <cell r="R11">
            <v>-265220.39</v>
          </cell>
          <cell r="S11">
            <v>-285220.39</v>
          </cell>
          <cell r="T11">
            <v>-305220.39</v>
          </cell>
          <cell r="U11">
            <v>-325220.39</v>
          </cell>
          <cell r="V11">
            <v>-372955.8</v>
          </cell>
          <cell r="W11">
            <v>-372955.8</v>
          </cell>
          <cell r="X11">
            <v>-393800.42</v>
          </cell>
          <cell r="Y11">
            <v>-393800.42</v>
          </cell>
          <cell r="Z11">
            <v>-416935.92</v>
          </cell>
          <cell r="AA11">
            <v>-401210.46</v>
          </cell>
          <cell r="AB11">
            <v>-241827.58</v>
          </cell>
          <cell r="AC11">
            <v>-271176.52</v>
          </cell>
          <cell r="AD11">
            <v>-291176.52</v>
          </cell>
        </row>
        <row r="12">
          <cell r="A12" t="str">
            <v>Other current assets</v>
          </cell>
          <cell r="B12" t="str">
            <v>Other current assets</v>
          </cell>
          <cell r="G12">
            <v>1191049.6100000001</v>
          </cell>
          <cell r="H12">
            <v>1192981.31</v>
          </cell>
          <cell r="I12">
            <v>1187981.31</v>
          </cell>
          <cell r="J12">
            <v>1150381.31</v>
          </cell>
          <cell r="K12">
            <v>527528.55999999994</v>
          </cell>
          <cell r="L12">
            <v>53030.410000000033</v>
          </cell>
          <cell r="M12">
            <v>120940.62999999999</v>
          </cell>
          <cell r="N12">
            <v>158063.53000000003</v>
          </cell>
          <cell r="O12">
            <v>154621.78000000003</v>
          </cell>
          <cell r="P12">
            <v>253242.39000000004</v>
          </cell>
          <cell r="Q12">
            <v>82894.81</v>
          </cell>
          <cell r="R12">
            <v>934219.76</v>
          </cell>
          <cell r="S12">
            <v>964404.6100000001</v>
          </cell>
          <cell r="T12">
            <v>982625.69</v>
          </cell>
          <cell r="U12">
            <v>1123638.1299999999</v>
          </cell>
          <cell r="V12">
            <v>1039204.15</v>
          </cell>
          <cell r="W12">
            <v>1224212.8599999999</v>
          </cell>
          <cell r="X12">
            <v>1241044.2100000002</v>
          </cell>
          <cell r="Y12">
            <v>1241287.0900000001</v>
          </cell>
          <cell r="Z12">
            <v>1245336.03</v>
          </cell>
          <cell r="AA12">
            <v>1271559.45</v>
          </cell>
          <cell r="AB12">
            <v>1365978.0799999998</v>
          </cell>
          <cell r="AC12">
            <v>1324383.7399999998</v>
          </cell>
          <cell r="AD12">
            <v>1304383.7399999998</v>
          </cell>
        </row>
        <row r="13">
          <cell r="A13" t="str">
            <v>InterCompany Receivable</v>
          </cell>
          <cell r="B13" t="str">
            <v>InterCompany Receivable</v>
          </cell>
          <cell r="G13">
            <v>1698424.06</v>
          </cell>
          <cell r="H13">
            <v>1727084.11</v>
          </cell>
          <cell r="I13">
            <v>1749436.83</v>
          </cell>
          <cell r="J13">
            <v>778932.21000000008</v>
          </cell>
          <cell r="K13">
            <v>846673.00000000012</v>
          </cell>
          <cell r="L13">
            <v>478362.29000000004</v>
          </cell>
          <cell r="M13">
            <v>809291.81</v>
          </cell>
          <cell r="N13">
            <v>-385225.83</v>
          </cell>
          <cell r="O13">
            <v>-141738.35</v>
          </cell>
          <cell r="P13">
            <v>-136568.84999999998</v>
          </cell>
          <cell r="Q13">
            <v>-225273.03999999998</v>
          </cell>
          <cell r="R13">
            <v>-393517.15999999992</v>
          </cell>
          <cell r="S13">
            <v>-471929.63</v>
          </cell>
          <cell r="T13">
            <v>-426081.44</v>
          </cell>
          <cell r="U13">
            <v>-788214.32</v>
          </cell>
          <cell r="V13">
            <v>-1027897.4200000002</v>
          </cell>
          <cell r="W13">
            <v>-1121041.95</v>
          </cell>
          <cell r="X13">
            <v>-1653681.0699999998</v>
          </cell>
          <cell r="Y13">
            <v>-2047546.18</v>
          </cell>
          <cell r="Z13">
            <v>-2103614.13</v>
          </cell>
          <cell r="AA13">
            <v>-3258392.7</v>
          </cell>
          <cell r="AB13">
            <v>-2753921.81</v>
          </cell>
          <cell r="AC13">
            <v>-2813022.5600000005</v>
          </cell>
          <cell r="AD13">
            <v>-2913022.56</v>
          </cell>
        </row>
        <row r="14">
          <cell r="A14" t="str">
            <v>Loan - Asset</v>
          </cell>
          <cell r="B14" t="str">
            <v>Loan - Receivable</v>
          </cell>
          <cell r="G14">
            <v>180.38</v>
          </cell>
          <cell r="H14">
            <v>180.38</v>
          </cell>
          <cell r="I14">
            <v>180.38</v>
          </cell>
          <cell r="J14">
            <v>180.38</v>
          </cell>
          <cell r="K14">
            <v>180.38</v>
          </cell>
          <cell r="L14">
            <v>180.38</v>
          </cell>
          <cell r="M14">
            <v>180.38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14219987.59</v>
          </cell>
          <cell r="H15">
            <v>14947895.679999998</v>
          </cell>
          <cell r="I15">
            <v>14947199.560000001</v>
          </cell>
          <cell r="J15">
            <v>14963837.780000005</v>
          </cell>
          <cell r="K15">
            <v>16825592.360000003</v>
          </cell>
          <cell r="L15">
            <v>14437648.560000004</v>
          </cell>
          <cell r="M15">
            <v>13860503.500000002</v>
          </cell>
          <cell r="N15">
            <v>14917755.569999998</v>
          </cell>
          <cell r="O15">
            <v>14985761.49</v>
          </cell>
          <cell r="P15">
            <v>15848599.000000002</v>
          </cell>
          <cell r="Q15">
            <v>15682138.090000005</v>
          </cell>
          <cell r="R15">
            <v>15996367.069999998</v>
          </cell>
          <cell r="S15">
            <v>16574138.169999996</v>
          </cell>
          <cell r="T15">
            <v>16947174.989999998</v>
          </cell>
          <cell r="U15">
            <v>14657320.259999998</v>
          </cell>
          <cell r="V15">
            <v>16777497.219999995</v>
          </cell>
          <cell r="W15">
            <v>17304703.369999997</v>
          </cell>
          <cell r="X15">
            <v>17185117.57</v>
          </cell>
          <cell r="Y15">
            <v>15110205.280000001</v>
          </cell>
          <cell r="Z15">
            <v>15432755.540000003</v>
          </cell>
          <cell r="AA15">
            <v>16154467.400000002</v>
          </cell>
          <cell r="AB15">
            <v>15743253.809999997</v>
          </cell>
          <cell r="AC15">
            <v>16005489.239999996</v>
          </cell>
          <cell r="AD15">
            <v>13903873.659083372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2379444.04</v>
          </cell>
          <cell r="H19">
            <v>2386154.04</v>
          </cell>
          <cell r="I19">
            <v>2384794.04</v>
          </cell>
          <cell r="J19">
            <v>2380650.08</v>
          </cell>
          <cell r="K19">
            <v>2371907.4699999997</v>
          </cell>
          <cell r="L19">
            <v>2396034.2000000002</v>
          </cell>
          <cell r="M19">
            <v>2374995.5599999996</v>
          </cell>
          <cell r="N19">
            <v>2426471.2399999998</v>
          </cell>
          <cell r="O19">
            <v>2392536.5499999998</v>
          </cell>
          <cell r="P19">
            <v>2360508.2699999996</v>
          </cell>
          <cell r="Q19">
            <v>3909245.12</v>
          </cell>
          <cell r="R19">
            <v>3970729.56</v>
          </cell>
          <cell r="S19">
            <v>3962414.9699999997</v>
          </cell>
          <cell r="T19">
            <v>3966069.93</v>
          </cell>
          <cell r="U19">
            <v>3980994.41</v>
          </cell>
          <cell r="V19">
            <v>4301042.91</v>
          </cell>
          <cell r="W19">
            <v>4347425.59</v>
          </cell>
          <cell r="X19">
            <v>4831961.209999999</v>
          </cell>
          <cell r="Y19">
            <v>5739218.3899999997</v>
          </cell>
          <cell r="Z19">
            <v>6396328.2000000002</v>
          </cell>
          <cell r="AA19">
            <v>6478034.3300000001</v>
          </cell>
          <cell r="AB19">
            <v>6891410.7199999997</v>
          </cell>
          <cell r="AC19">
            <v>7046783.5800000001</v>
          </cell>
          <cell r="AD19">
            <v>8664283.5800000001</v>
          </cell>
        </row>
        <row r="20">
          <cell r="A20" t="str">
            <v>FA  - Motor Vehicle</v>
          </cell>
          <cell r="B20" t="str">
            <v>Motor Vehicle</v>
          </cell>
          <cell r="G20">
            <v>614594.04</v>
          </cell>
          <cell r="H20">
            <v>605462.77</v>
          </cell>
          <cell r="I20">
            <v>671479.04</v>
          </cell>
          <cell r="J20">
            <v>661664.04</v>
          </cell>
          <cell r="K20">
            <v>639193.04</v>
          </cell>
          <cell r="L20">
            <v>741535.94000000006</v>
          </cell>
          <cell r="M20">
            <v>747872.02</v>
          </cell>
          <cell r="N20">
            <v>973158.68</v>
          </cell>
          <cell r="O20">
            <v>964210.43</v>
          </cell>
          <cell r="P20">
            <v>936475.17</v>
          </cell>
          <cell r="Q20">
            <v>908767.4</v>
          </cell>
          <cell r="R20">
            <v>903052.55</v>
          </cell>
          <cell r="S20">
            <v>865265.1100000001</v>
          </cell>
          <cell r="T20">
            <v>836825.94000000006</v>
          </cell>
          <cell r="U20">
            <v>812676.91</v>
          </cell>
          <cell r="V20">
            <v>787214.21000000008</v>
          </cell>
          <cell r="W20">
            <v>773184.51</v>
          </cell>
          <cell r="X20">
            <v>730926.85999999987</v>
          </cell>
          <cell r="Y20">
            <v>716897.1599999998</v>
          </cell>
          <cell r="Z20">
            <v>702867.45999999985</v>
          </cell>
          <cell r="AA20">
            <v>688837.75999999989</v>
          </cell>
          <cell r="AB20">
            <v>674808.05999999982</v>
          </cell>
          <cell r="AC20">
            <v>640839.35999999987</v>
          </cell>
          <cell r="AD20">
            <v>640839.35999999987</v>
          </cell>
        </row>
        <row r="21">
          <cell r="A21" t="str">
            <v>FA - Furn &amp; Fitts</v>
          </cell>
          <cell r="B21" t="str">
            <v>Furn &amp; Fitts</v>
          </cell>
          <cell r="G21">
            <v>141261.71999999997</v>
          </cell>
          <cell r="H21">
            <v>143273.15999999997</v>
          </cell>
          <cell r="I21">
            <v>142859.15999999997</v>
          </cell>
          <cell r="J21">
            <v>144069.15999999997</v>
          </cell>
          <cell r="K21">
            <v>148960.15999999997</v>
          </cell>
          <cell r="L21">
            <v>149079.34000000003</v>
          </cell>
          <cell r="M21">
            <v>147780.34000000003</v>
          </cell>
          <cell r="N21">
            <v>165432.51</v>
          </cell>
          <cell r="O21">
            <v>160183.62</v>
          </cell>
          <cell r="P21">
            <v>153010.29</v>
          </cell>
          <cell r="Q21">
            <v>146841.02000000002</v>
          </cell>
          <cell r="R21">
            <v>141944.53000000003</v>
          </cell>
          <cell r="S21">
            <v>136544.39000000001</v>
          </cell>
          <cell r="T21">
            <v>138089.25999999998</v>
          </cell>
          <cell r="U21">
            <v>159649.42000000001</v>
          </cell>
          <cell r="V21">
            <v>169734.14</v>
          </cell>
          <cell r="W21">
            <v>170487.44</v>
          </cell>
          <cell r="X21">
            <v>176366.56</v>
          </cell>
          <cell r="Y21">
            <v>180083.23000000004</v>
          </cell>
          <cell r="Z21">
            <v>177937.98000000004</v>
          </cell>
          <cell r="AA21">
            <v>181394.16999999998</v>
          </cell>
          <cell r="AB21">
            <v>185282.64999999997</v>
          </cell>
          <cell r="AC21">
            <v>185176.45999999996</v>
          </cell>
          <cell r="AD21">
            <v>185176.45999999996</v>
          </cell>
        </row>
        <row r="22">
          <cell r="A22" t="str">
            <v>FA  - Computer</v>
          </cell>
          <cell r="B22" t="str">
            <v>Computer</v>
          </cell>
          <cell r="G22">
            <v>549156.97</v>
          </cell>
          <cell r="H22">
            <v>552865.25</v>
          </cell>
          <cell r="I22">
            <v>550028.01</v>
          </cell>
          <cell r="J22">
            <v>559740.51</v>
          </cell>
          <cell r="K22">
            <v>556051.80000000005</v>
          </cell>
          <cell r="L22">
            <v>556083.17999999993</v>
          </cell>
          <cell r="M22">
            <v>555882.71</v>
          </cell>
          <cell r="N22">
            <v>647482.79</v>
          </cell>
          <cell r="O22">
            <v>617694.60999999987</v>
          </cell>
          <cell r="P22">
            <v>581574.81999999983</v>
          </cell>
          <cell r="Q22">
            <v>576891.76</v>
          </cell>
          <cell r="R22">
            <v>593274.85000000009</v>
          </cell>
          <cell r="S22">
            <v>564623.0399999998</v>
          </cell>
          <cell r="T22">
            <v>567040.0399999998</v>
          </cell>
          <cell r="U22">
            <v>598444.86999999988</v>
          </cell>
          <cell r="V22">
            <v>571435.6100000001</v>
          </cell>
          <cell r="W22">
            <v>561493.93999999994</v>
          </cell>
          <cell r="X22">
            <v>550199.1100000001</v>
          </cell>
          <cell r="Y22">
            <v>531261.99999999977</v>
          </cell>
          <cell r="Z22">
            <v>517379.08999999985</v>
          </cell>
          <cell r="AA22">
            <v>512219.57000000007</v>
          </cell>
          <cell r="AB22">
            <v>492557.84000000008</v>
          </cell>
          <cell r="AC22">
            <v>472488.91999999993</v>
          </cell>
          <cell r="AD22">
            <v>472488.91999999993</v>
          </cell>
        </row>
        <row r="23">
          <cell r="A23" t="str">
            <v>FA - Lease Assets</v>
          </cell>
          <cell r="B23" t="str">
            <v>Capitalised Lease Assets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3684456.7699999996</v>
          </cell>
          <cell r="H24">
            <v>3687755.22</v>
          </cell>
          <cell r="I24">
            <v>3749160.25</v>
          </cell>
          <cell r="J24">
            <v>3746123.79</v>
          </cell>
          <cell r="K24">
            <v>3716112.4699999997</v>
          </cell>
          <cell r="L24">
            <v>3842732.66</v>
          </cell>
          <cell r="M24">
            <v>3826530.6299999994</v>
          </cell>
          <cell r="N24">
            <v>4212545.22</v>
          </cell>
          <cell r="O24">
            <v>4134625.21</v>
          </cell>
          <cell r="P24">
            <v>4031568.5499999993</v>
          </cell>
          <cell r="Q24">
            <v>5541745.3000000007</v>
          </cell>
          <cell r="R24">
            <v>5609001.4900000002</v>
          </cell>
          <cell r="S24">
            <v>5528847.5099999998</v>
          </cell>
          <cell r="T24">
            <v>5508025.1699999999</v>
          </cell>
          <cell r="U24">
            <v>5551765.6100000003</v>
          </cell>
          <cell r="V24">
            <v>5829426.8700000001</v>
          </cell>
          <cell r="W24">
            <v>5852591.4800000004</v>
          </cell>
          <cell r="X24">
            <v>6289453.7399999984</v>
          </cell>
          <cell r="Y24">
            <v>7167460.7800000003</v>
          </cell>
          <cell r="Z24">
            <v>7794512.7300000004</v>
          </cell>
          <cell r="AA24">
            <v>7860485.8300000001</v>
          </cell>
          <cell r="AB24">
            <v>8244059.2699999996</v>
          </cell>
          <cell r="AC24">
            <v>8345288.3199999994</v>
          </cell>
          <cell r="AD24">
            <v>9962788.3199999984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10720030.300000001</v>
          </cell>
          <cell r="M26">
            <v>10720030.300000001</v>
          </cell>
          <cell r="N26">
            <v>10720030.300000001</v>
          </cell>
          <cell r="O26">
            <v>10720030.300000001</v>
          </cell>
          <cell r="P26">
            <v>10720030.300000001</v>
          </cell>
          <cell r="Q26">
            <v>10720030.300000001</v>
          </cell>
          <cell r="R26">
            <v>10720000</v>
          </cell>
          <cell r="S26">
            <v>10720000</v>
          </cell>
          <cell r="T26">
            <v>10720000</v>
          </cell>
          <cell r="U26">
            <v>10720000</v>
          </cell>
          <cell r="V26">
            <v>10720000</v>
          </cell>
          <cell r="W26">
            <v>10720000</v>
          </cell>
          <cell r="X26">
            <v>10720000</v>
          </cell>
          <cell r="Y26">
            <v>10720000</v>
          </cell>
          <cell r="Z26">
            <v>10720000</v>
          </cell>
          <cell r="AA26">
            <v>10720000</v>
          </cell>
          <cell r="AB26">
            <v>10720000</v>
          </cell>
          <cell r="AC26">
            <v>10720000</v>
          </cell>
          <cell r="AD26">
            <v>10720000</v>
          </cell>
        </row>
        <row r="28">
          <cell r="A28" t="str">
            <v>Intangible asset</v>
          </cell>
          <cell r="B28" t="str">
            <v>Intangible Assets</v>
          </cell>
          <cell r="G28">
            <v>46970549.539999999</v>
          </cell>
          <cell r="H28">
            <v>46970396.539999999</v>
          </cell>
          <cell r="I28">
            <v>46973403.019999996</v>
          </cell>
          <cell r="J28">
            <v>46973250.019999996</v>
          </cell>
          <cell r="K28">
            <v>46974321.569999993</v>
          </cell>
          <cell r="L28">
            <v>48001120.209999993</v>
          </cell>
          <cell r="M28">
            <v>48431735.57</v>
          </cell>
          <cell r="N28">
            <v>52149787.239999995</v>
          </cell>
          <cell r="O28">
            <v>52399002.659999996</v>
          </cell>
          <cell r="P28">
            <v>52562816.599999994</v>
          </cell>
          <cell r="Q28">
            <v>52606016.889999993</v>
          </cell>
          <cell r="R28">
            <v>55346239.770000003</v>
          </cell>
          <cell r="S28">
            <v>55423262.32</v>
          </cell>
          <cell r="T28">
            <v>55423116.560000002</v>
          </cell>
          <cell r="U28">
            <v>56324994.340000004</v>
          </cell>
          <cell r="V28">
            <v>55940619.460000008</v>
          </cell>
          <cell r="W28">
            <v>55985469.280000009</v>
          </cell>
          <cell r="X28">
            <v>55773553.82</v>
          </cell>
          <cell r="Y28">
            <v>55586638.359999992</v>
          </cell>
          <cell r="Z28">
            <v>55374722.899999999</v>
          </cell>
          <cell r="AA28">
            <v>55215364.199999996</v>
          </cell>
          <cell r="AB28">
            <v>55024459.439999998</v>
          </cell>
          <cell r="AC28">
            <v>54828468.979999997</v>
          </cell>
          <cell r="AD28">
            <v>54636468.979999997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64874993.899999999</v>
          </cell>
          <cell r="H30">
            <v>65606047.439999998</v>
          </cell>
          <cell r="I30">
            <v>65669762.829999998</v>
          </cell>
          <cell r="J30">
            <v>65683211.590000004</v>
          </cell>
          <cell r="K30">
            <v>67516026.399999991</v>
          </cell>
          <cell r="L30">
            <v>77001531.730000004</v>
          </cell>
          <cell r="M30">
            <v>76838800</v>
          </cell>
          <cell r="N30">
            <v>82000118.329999998</v>
          </cell>
          <cell r="O30">
            <v>82239419.659999996</v>
          </cell>
          <cell r="P30">
            <v>83163014.449999988</v>
          </cell>
          <cell r="Q30">
            <v>84549930.579999998</v>
          </cell>
          <cell r="R30">
            <v>87671608.329999998</v>
          </cell>
          <cell r="S30">
            <v>88246248</v>
          </cell>
          <cell r="T30">
            <v>88598316.719999999</v>
          </cell>
          <cell r="U30">
            <v>87254080.210000008</v>
          </cell>
          <cell r="V30">
            <v>89267543.550000012</v>
          </cell>
          <cell r="W30">
            <v>89862764.129999995</v>
          </cell>
          <cell r="X30">
            <v>89968125.129999995</v>
          </cell>
          <cell r="Y30">
            <v>88584304.419999987</v>
          </cell>
          <cell r="Z30">
            <v>89321991.170000002</v>
          </cell>
          <cell r="AA30">
            <v>89950317.430000007</v>
          </cell>
          <cell r="AB30">
            <v>89731772.519999996</v>
          </cell>
          <cell r="AC30">
            <v>89899246.539999992</v>
          </cell>
          <cell r="AD30">
            <v>89223130.959083378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-3765386.6100000022</v>
          </cell>
          <cell r="H33">
            <v>-4198845.3599999994</v>
          </cell>
          <cell r="I33">
            <v>-4505462.83</v>
          </cell>
          <cell r="J33">
            <v>-4680973.1099999994</v>
          </cell>
          <cell r="K33">
            <v>-5493924.7299999995</v>
          </cell>
          <cell r="L33">
            <v>-4782913.42</v>
          </cell>
          <cell r="M33">
            <v>-4944077.09</v>
          </cell>
          <cell r="N33">
            <v>-6478989.9299999997</v>
          </cell>
          <cell r="O33">
            <v>-6857903.9199999999</v>
          </cell>
          <cell r="P33">
            <v>-6890974.3799999999</v>
          </cell>
          <cell r="Q33">
            <v>-6996819.7000000002</v>
          </cell>
          <cell r="R33">
            <v>-7631077.9900000002</v>
          </cell>
          <cell r="S33">
            <v>-8244953.9699999969</v>
          </cell>
          <cell r="T33">
            <v>-8355151.830000001</v>
          </cell>
          <cell r="U33">
            <v>-8874992.9900000002</v>
          </cell>
          <cell r="V33">
            <v>-9332503.7599999998</v>
          </cell>
          <cell r="W33">
            <v>-9291611.8600000013</v>
          </cell>
          <cell r="X33">
            <v>-9426546.8100000005</v>
          </cell>
          <cell r="Y33">
            <v>-7927364.8599999994</v>
          </cell>
          <cell r="Z33">
            <v>-8253233.2200000007</v>
          </cell>
          <cell r="AA33">
            <v>-10526242.880000001</v>
          </cell>
          <cell r="AB33">
            <v>-10201910.75</v>
          </cell>
          <cell r="AC33">
            <v>-10571438.65</v>
          </cell>
          <cell r="AD33">
            <v>-10837085.658633217</v>
          </cell>
        </row>
        <row r="34">
          <cell r="A34" t="str">
            <v>Leave Provision</v>
          </cell>
          <cell r="B34" t="str">
            <v>Leave Provision</v>
          </cell>
          <cell r="G34">
            <v>-875686.13000000012</v>
          </cell>
          <cell r="H34">
            <v>-894631.57000000007</v>
          </cell>
          <cell r="I34">
            <v>-891187.19</v>
          </cell>
          <cell r="J34">
            <v>-958557.32000000018</v>
          </cell>
          <cell r="K34">
            <v>-1007628.3299999997</v>
          </cell>
          <cell r="L34">
            <v>-793999.24</v>
          </cell>
          <cell r="M34">
            <v>-780692.33</v>
          </cell>
          <cell r="N34">
            <v>-872725.11</v>
          </cell>
          <cell r="O34">
            <v>-944175.79999999981</v>
          </cell>
          <cell r="P34">
            <v>-966565.36</v>
          </cell>
          <cell r="Q34">
            <v>-1032705.5700000001</v>
          </cell>
          <cell r="R34">
            <v>-1158200.3399999999</v>
          </cell>
          <cell r="S34">
            <v>-1181818.76</v>
          </cell>
          <cell r="T34">
            <v>-1234636.2200000002</v>
          </cell>
          <cell r="U34">
            <v>-1291591.55</v>
          </cell>
          <cell r="V34">
            <v>-1371768.52</v>
          </cell>
          <cell r="W34">
            <v>-1418218.6</v>
          </cell>
          <cell r="X34">
            <v>-1209971.5699999998</v>
          </cell>
          <cell r="Y34">
            <v>-977744.02</v>
          </cell>
          <cell r="Z34">
            <v>-1021743.8300000001</v>
          </cell>
          <cell r="AA34">
            <v>-1113089.27</v>
          </cell>
          <cell r="AB34">
            <v>-1096406.77</v>
          </cell>
          <cell r="AC34">
            <v>-1109493.53</v>
          </cell>
          <cell r="AD34">
            <v>-1186710.53</v>
          </cell>
        </row>
        <row r="35">
          <cell r="A35" t="str">
            <v>Accruals - Creditors</v>
          </cell>
          <cell r="B35" t="str">
            <v>Accrued Trade Creditors</v>
          </cell>
          <cell r="R35">
            <v>-377048.70999999996</v>
          </cell>
          <cell r="S35">
            <v>21820.179999999971</v>
          </cell>
          <cell r="T35">
            <v>-159985.76</v>
          </cell>
          <cell r="U35">
            <v>-487073.66000000003</v>
          </cell>
          <cell r="V35">
            <v>-81513.210000000021</v>
          </cell>
          <cell r="W35">
            <v>-276739.65000000002</v>
          </cell>
          <cell r="X35">
            <v>-211869.06</v>
          </cell>
          <cell r="Y35">
            <v>-701855.4800000001</v>
          </cell>
          <cell r="Z35">
            <v>-400363.46000000008</v>
          </cell>
          <cell r="AA35">
            <v>-963823.38</v>
          </cell>
          <cell r="AB35">
            <v>-600040.14</v>
          </cell>
          <cell r="AC35">
            <v>0</v>
          </cell>
          <cell r="AD35">
            <v>0</v>
          </cell>
        </row>
        <row r="36">
          <cell r="A36" t="str">
            <v>Accruals Account</v>
          </cell>
          <cell r="B36" t="str">
            <v>Accrued Expenses</v>
          </cell>
          <cell r="G36">
            <v>-1453508.5599999994</v>
          </cell>
          <cell r="H36">
            <v>-1723753.5799999996</v>
          </cell>
          <cell r="I36">
            <v>-1604791.5199999998</v>
          </cell>
          <cell r="J36">
            <v>-800686.74999999988</v>
          </cell>
          <cell r="K36">
            <v>-1266271.3999999999</v>
          </cell>
          <cell r="L36">
            <v>-809889.9</v>
          </cell>
          <cell r="M36">
            <v>-1110260.7600000002</v>
          </cell>
          <cell r="N36">
            <v>-1512552.5399999998</v>
          </cell>
          <cell r="O36">
            <v>-841429.5</v>
          </cell>
          <cell r="P36">
            <v>-1490658.69</v>
          </cell>
          <cell r="Q36">
            <v>-1708704.7300000002</v>
          </cell>
          <cell r="R36">
            <v>-609234.17000000004</v>
          </cell>
          <cell r="S36">
            <v>-575768.55000000005</v>
          </cell>
          <cell r="T36">
            <v>-607765.73000000033</v>
          </cell>
          <cell r="U36">
            <v>-60152.74000000002</v>
          </cell>
          <cell r="V36">
            <v>-83723.069999999978</v>
          </cell>
          <cell r="W36">
            <v>-255796.75</v>
          </cell>
          <cell r="X36">
            <v>267287.15000000002</v>
          </cell>
          <cell r="Y36">
            <v>-177299.22999999998</v>
          </cell>
          <cell r="Z36">
            <v>-98443.51999999996</v>
          </cell>
          <cell r="AA36">
            <v>268400.64000000001</v>
          </cell>
          <cell r="AB36">
            <v>61037</v>
          </cell>
          <cell r="AC36">
            <v>-443552.35000000009</v>
          </cell>
          <cell r="AD36">
            <v>-443552.35000000009</v>
          </cell>
        </row>
        <row r="37">
          <cell r="A37" t="str">
            <v>Accruals - Interest</v>
          </cell>
          <cell r="B37" t="str">
            <v>Accrued Interest</v>
          </cell>
          <cell r="R37">
            <v>-121261.65</v>
          </cell>
          <cell r="S37">
            <v>-561623.96</v>
          </cell>
          <cell r="T37">
            <v>-898631.82</v>
          </cell>
          <cell r="U37">
            <v>-76503.549999999901</v>
          </cell>
          <cell r="V37">
            <v>-437936.43</v>
          </cell>
          <cell r="W37">
            <v>-873606.43</v>
          </cell>
          <cell r="X37">
            <v>-170364.79</v>
          </cell>
          <cell r="Y37">
            <v>-573797.01</v>
          </cell>
          <cell r="Z37">
            <v>-941940.24</v>
          </cell>
          <cell r="AA37">
            <v>0</v>
          </cell>
          <cell r="AB37">
            <v>-394439.18</v>
          </cell>
          <cell r="AC37">
            <v>-802026.33</v>
          </cell>
          <cell r="AD37">
            <v>21632.130000000121</v>
          </cell>
        </row>
        <row r="38">
          <cell r="A38" t="str">
            <v>Lease liability</v>
          </cell>
          <cell r="B38" t="str">
            <v>Lease liability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G39">
            <v>-400890.21000000043</v>
          </cell>
          <cell r="H39">
            <v>-470988.66000000038</v>
          </cell>
          <cell r="I39">
            <v>-745830.35000000033</v>
          </cell>
          <cell r="J39">
            <v>-723544.17000000016</v>
          </cell>
          <cell r="K39">
            <v>-785160.14000000036</v>
          </cell>
          <cell r="L39">
            <v>-886709.6100000001</v>
          </cell>
          <cell r="M39">
            <v>-367261.70000000007</v>
          </cell>
          <cell r="N39">
            <v>140431.73999999985</v>
          </cell>
          <cell r="O39">
            <v>99369.439999999915</v>
          </cell>
          <cell r="P39">
            <v>-238932.78000000012</v>
          </cell>
          <cell r="Q39">
            <v>14663.360000000044</v>
          </cell>
          <cell r="R39">
            <v>102320.98999999987</v>
          </cell>
          <cell r="S39">
            <v>236134.51000000091</v>
          </cell>
          <cell r="T39">
            <v>340881.84000000171</v>
          </cell>
          <cell r="U39">
            <v>638971.73000000184</v>
          </cell>
          <cell r="V39">
            <v>1091129.4200000018</v>
          </cell>
          <cell r="W39">
            <v>1108075.4200000018</v>
          </cell>
          <cell r="X39">
            <v>732809.36000000185</v>
          </cell>
          <cell r="Y39">
            <v>1880469.5900000017</v>
          </cell>
          <cell r="Z39">
            <v>1222326.680000002</v>
          </cell>
          <cell r="AA39">
            <v>1105871.6300000022</v>
          </cell>
          <cell r="AB39">
            <v>1630471.390000002</v>
          </cell>
          <cell r="AC39">
            <v>1839240.6100000022</v>
          </cell>
          <cell r="AD39">
            <v>2490833.788807624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-361233.87999999954</v>
          </cell>
          <cell r="H40">
            <v>-212484.23000000033</v>
          </cell>
          <cell r="I40">
            <v>-124592.9500000003</v>
          </cell>
          <cell r="J40">
            <v>-118800.06000000029</v>
          </cell>
          <cell r="K40">
            <v>-155469.95000000033</v>
          </cell>
          <cell r="L40">
            <v>-211241.8</v>
          </cell>
          <cell r="M40">
            <v>-120131.09</v>
          </cell>
          <cell r="N40">
            <v>11188.239999999976</v>
          </cell>
          <cell r="O40">
            <v>-165423.27000000002</v>
          </cell>
          <cell r="P40">
            <v>-218860.37</v>
          </cell>
          <cell r="Q40">
            <v>2001.9399999999878</v>
          </cell>
          <cell r="R40">
            <v>-3812846.6700000004</v>
          </cell>
          <cell r="S40">
            <v>-3943663.8800000008</v>
          </cell>
          <cell r="T40">
            <v>-3924575.3200000008</v>
          </cell>
          <cell r="U40">
            <v>-3929625.3400000008</v>
          </cell>
          <cell r="V40">
            <v>-3641056.870000001</v>
          </cell>
          <cell r="W40">
            <v>-3606680.4100000006</v>
          </cell>
          <cell r="X40">
            <v>-3978393.1400000006</v>
          </cell>
          <cell r="Y40">
            <v>-777255.5200000006</v>
          </cell>
          <cell r="Z40">
            <v>-764848.57000000053</v>
          </cell>
          <cell r="AA40">
            <v>-1016708.3000000007</v>
          </cell>
          <cell r="AB40">
            <v>-765135.03000000049</v>
          </cell>
          <cell r="AC40">
            <v>-805956.52000000142</v>
          </cell>
          <cell r="AD40">
            <v>-805956.52000000142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Loan - Liability</v>
          </cell>
          <cell r="B42" t="str">
            <v>Loan - Payable</v>
          </cell>
          <cell r="G42">
            <v>-1197590.3</v>
          </cell>
          <cell r="H42">
            <v>-1197590.3</v>
          </cell>
          <cell r="I42">
            <v>-447590.3</v>
          </cell>
          <cell r="J42">
            <v>-779920.3</v>
          </cell>
          <cell r="K42">
            <v>-779920.3</v>
          </cell>
          <cell r="L42">
            <v>-779920.3</v>
          </cell>
          <cell r="M42">
            <v>-779920.3</v>
          </cell>
          <cell r="N42">
            <v>-779920.3</v>
          </cell>
          <cell r="O42">
            <v>-1279920.3</v>
          </cell>
          <cell r="P42">
            <v>-1279920.3</v>
          </cell>
          <cell r="Q42">
            <v>-2899920.3</v>
          </cell>
          <cell r="R42">
            <v>-500000</v>
          </cell>
          <cell r="S42">
            <v>-500000</v>
          </cell>
          <cell r="T42">
            <v>-500000</v>
          </cell>
          <cell r="U42">
            <v>-500000</v>
          </cell>
          <cell r="V42">
            <v>-2860000</v>
          </cell>
          <cell r="W42">
            <v>-2860000</v>
          </cell>
          <cell r="X42">
            <v>-1110000</v>
          </cell>
          <cell r="Y42">
            <v>-3500000</v>
          </cell>
          <cell r="Z42">
            <v>-3500000</v>
          </cell>
          <cell r="AA42">
            <v>-1975000</v>
          </cell>
          <cell r="AB42">
            <v>-2725000</v>
          </cell>
          <cell r="AC42">
            <v>-2725000</v>
          </cell>
          <cell r="AD42">
            <v>-2725000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-8054295.6900000013</v>
          </cell>
          <cell r="H43">
            <v>-8698293.7000000011</v>
          </cell>
          <cell r="I43">
            <v>-8319455.1399999997</v>
          </cell>
          <cell r="J43">
            <v>-8062481.71</v>
          </cell>
          <cell r="K43">
            <v>-9488374.8500000015</v>
          </cell>
          <cell r="L43">
            <v>-8264674.2700000005</v>
          </cell>
          <cell r="M43">
            <v>-8102343.2699999996</v>
          </cell>
          <cell r="N43">
            <v>-9492567.9000000004</v>
          </cell>
          <cell r="O43">
            <v>-9989483.3499999996</v>
          </cell>
          <cell r="P43">
            <v>-11085911.879999999</v>
          </cell>
          <cell r="Q43">
            <v>-12621485</v>
          </cell>
          <cell r="R43">
            <v>-14107348.539999999</v>
          </cell>
          <cell r="S43">
            <v>-14749874.429999998</v>
          </cell>
          <cell r="T43">
            <v>-15339864.84</v>
          </cell>
          <cell r="U43">
            <v>-14580968.100000001</v>
          </cell>
          <cell r="V43">
            <v>-16717372.439999999</v>
          </cell>
          <cell r="W43">
            <v>-17474578.280000001</v>
          </cell>
          <cell r="X43">
            <v>-15107048.859999999</v>
          </cell>
          <cell r="Y43">
            <v>-12754846.529999999</v>
          </cell>
          <cell r="Z43">
            <v>-13758246.16</v>
          </cell>
          <cell r="AA43">
            <v>-14220591.559999999</v>
          </cell>
          <cell r="AB43">
            <v>-14091423.479999999</v>
          </cell>
          <cell r="AC43">
            <v>-14618226.769999998</v>
          </cell>
          <cell r="AD43">
            <v>-13485839.139825592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G46">
            <v>-20720415.030000001</v>
          </cell>
          <cell r="H46">
            <v>-20720415.030000001</v>
          </cell>
          <cell r="I46">
            <v>-20720415.030000001</v>
          </cell>
          <cell r="J46">
            <v>-20720415.030000001</v>
          </cell>
          <cell r="K46">
            <v>-20720415.030000001</v>
          </cell>
          <cell r="L46">
            <v>-20720415.030000001</v>
          </cell>
          <cell r="M46">
            <v>-20720415.030000001</v>
          </cell>
          <cell r="N46">
            <v>-20720415.030000001</v>
          </cell>
          <cell r="O46">
            <v>-20720415.030000001</v>
          </cell>
          <cell r="P46">
            <v>-20720415.030000001</v>
          </cell>
          <cell r="Q46">
            <v>-20720415.030000001</v>
          </cell>
          <cell r="R46">
            <v>-23538346.140000001</v>
          </cell>
          <cell r="S46">
            <v>-23538346.140000001</v>
          </cell>
          <cell r="T46">
            <v>-23538346.140000001</v>
          </cell>
          <cell r="U46">
            <v>-9375879.1400000006</v>
          </cell>
          <cell r="V46">
            <v>-9375879.1400000006</v>
          </cell>
          <cell r="W46">
            <v>-9375879.1400000006</v>
          </cell>
          <cell r="X46">
            <v>-12075879.140000001</v>
          </cell>
          <cell r="Y46">
            <v>-12075879.140000001</v>
          </cell>
          <cell r="Z46">
            <v>-12075879.140000001</v>
          </cell>
          <cell r="AA46">
            <v>-12075879.140000001</v>
          </cell>
          <cell r="AB46">
            <v>-12075879.140000001</v>
          </cell>
          <cell r="AC46">
            <v>-12075879.140000001</v>
          </cell>
          <cell r="AD46">
            <v>-12075879.140000001</v>
          </cell>
        </row>
        <row r="47">
          <cell r="A47" t="str">
            <v>Leave Provision - Non-current</v>
          </cell>
          <cell r="B47" t="str">
            <v>Leave Provision - Non-current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-227655.35</v>
          </cell>
          <cell r="S47">
            <v>-227655.35</v>
          </cell>
          <cell r="T47">
            <v>-227655.35</v>
          </cell>
          <cell r="U47">
            <v>-227655.35</v>
          </cell>
          <cell r="V47">
            <v>-227655.35</v>
          </cell>
          <cell r="W47">
            <v>-227655.35</v>
          </cell>
          <cell r="X47">
            <v>-227655.35</v>
          </cell>
          <cell r="Y47">
            <v>-227655.35</v>
          </cell>
          <cell r="Z47">
            <v>-227655.35</v>
          </cell>
          <cell r="AA47">
            <v>-227655.35</v>
          </cell>
          <cell r="AB47">
            <v>-227655.35</v>
          </cell>
          <cell r="AC47">
            <v>-227655.35</v>
          </cell>
          <cell r="AD47">
            <v>-227655.35</v>
          </cell>
        </row>
        <row r="48">
          <cell r="A48" t="str">
            <v>Lease liability - non current</v>
          </cell>
          <cell r="B48" t="str">
            <v>Lease Liability - Non Current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G49">
            <v>-35633460.299999997</v>
          </cell>
          <cell r="H49">
            <v>-35633460.299999997</v>
          </cell>
          <cell r="I49">
            <v>-35633460.299999997</v>
          </cell>
          <cell r="J49">
            <v>-35633460.299999997</v>
          </cell>
          <cell r="K49">
            <v>-35633460.299999997</v>
          </cell>
          <cell r="L49">
            <v>-46353460.299999997</v>
          </cell>
          <cell r="M49">
            <v>-46548460.299999997</v>
          </cell>
          <cell r="N49">
            <v>-50598460.299999997</v>
          </cell>
          <cell r="O49">
            <v>-50598460.299999997</v>
          </cell>
          <cell r="P49">
            <v>-50598460.299999997</v>
          </cell>
          <cell r="Q49">
            <v>-50598460.299999997</v>
          </cell>
          <cell r="R49">
            <v>-51120916.299999997</v>
          </cell>
          <cell r="S49">
            <v>-51120916.299999997</v>
          </cell>
          <cell r="T49">
            <v>-51120916.299999997</v>
          </cell>
          <cell r="U49">
            <v>-64645916.299999997</v>
          </cell>
          <cell r="V49">
            <v>-65120916.299999997</v>
          </cell>
          <cell r="W49">
            <v>-65120916.299999997</v>
          </cell>
          <cell r="X49">
            <v>-65120916.299999997</v>
          </cell>
          <cell r="Y49">
            <v>-66880916.299999997</v>
          </cell>
          <cell r="Z49">
            <v>-66880916.299999997</v>
          </cell>
          <cell r="AA49">
            <v>-66880916.299999997</v>
          </cell>
          <cell r="AB49">
            <v>-67380916.299999997</v>
          </cell>
          <cell r="AC49">
            <v>-67380916.299999997</v>
          </cell>
          <cell r="AD49">
            <v>-68248416.299999997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-56353875.329999998</v>
          </cell>
          <cell r="H50">
            <v>-56353875.329999998</v>
          </cell>
          <cell r="I50">
            <v>-56353875.329999998</v>
          </cell>
          <cell r="J50">
            <v>-56353875.329999998</v>
          </cell>
          <cell r="K50">
            <v>-56353875.329999998</v>
          </cell>
          <cell r="L50">
            <v>-67073875.329999998</v>
          </cell>
          <cell r="M50">
            <v>-67268875.329999998</v>
          </cell>
          <cell r="N50">
            <v>-71318875.329999998</v>
          </cell>
          <cell r="O50">
            <v>-71318875.329999998</v>
          </cell>
          <cell r="P50">
            <v>-71318875.329999998</v>
          </cell>
          <cell r="Q50">
            <v>-71318875.329999998</v>
          </cell>
          <cell r="R50">
            <v>-74886917.789999992</v>
          </cell>
          <cell r="S50">
            <v>-74886917.789999992</v>
          </cell>
          <cell r="T50">
            <v>-74886917.789999992</v>
          </cell>
          <cell r="U50">
            <v>-74249450.789999992</v>
          </cell>
          <cell r="V50">
            <v>-74724450.789999992</v>
          </cell>
          <cell r="W50">
            <v>-74724450.789999992</v>
          </cell>
          <cell r="X50">
            <v>-77424450.789999992</v>
          </cell>
          <cell r="Y50">
            <v>-79184450.789999992</v>
          </cell>
          <cell r="Z50">
            <v>-79184450.789999992</v>
          </cell>
          <cell r="AA50">
            <v>-79184450.789999992</v>
          </cell>
          <cell r="AB50">
            <v>-79684450.789999992</v>
          </cell>
          <cell r="AC50">
            <v>-79684450.789999992</v>
          </cell>
          <cell r="AD50">
            <v>-80551950.789999992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-64408171.019999996</v>
          </cell>
          <cell r="H51">
            <v>-65052169.030000001</v>
          </cell>
          <cell r="I51">
            <v>-64673330.469999999</v>
          </cell>
          <cell r="J51">
            <v>-64416357.039999999</v>
          </cell>
          <cell r="K51">
            <v>-65842250.18</v>
          </cell>
          <cell r="L51">
            <v>-75338549.599999994</v>
          </cell>
          <cell r="M51">
            <v>-75371218.599999994</v>
          </cell>
          <cell r="N51">
            <v>-80811443.230000004</v>
          </cell>
          <cell r="O51">
            <v>-81308358.679999992</v>
          </cell>
          <cell r="P51">
            <v>-82404787.209999993</v>
          </cell>
          <cell r="Q51">
            <v>-83940360.329999998</v>
          </cell>
          <cell r="R51">
            <v>-88994266.329999983</v>
          </cell>
          <cell r="S51">
            <v>-89636792.219999984</v>
          </cell>
          <cell r="T51">
            <v>-90226782.629999995</v>
          </cell>
          <cell r="U51">
            <v>-88830418.889999986</v>
          </cell>
          <cell r="V51">
            <v>-91441823.229999989</v>
          </cell>
          <cell r="W51">
            <v>-92199029.069999993</v>
          </cell>
          <cell r="X51">
            <v>-92531499.649999991</v>
          </cell>
          <cell r="Y51">
            <v>-91939297.319999993</v>
          </cell>
          <cell r="Z51">
            <v>-92942696.949999988</v>
          </cell>
          <cell r="AA51">
            <v>-93405042.349999994</v>
          </cell>
          <cell r="AB51">
            <v>-93775874.269999996</v>
          </cell>
          <cell r="AC51">
            <v>-94302677.559999987</v>
          </cell>
          <cell r="AD51">
            <v>-94037789.929825589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466822.88000000268</v>
          </cell>
          <cell r="H53">
            <v>553878.40999999642</v>
          </cell>
          <cell r="I53">
            <v>996432.3599999994</v>
          </cell>
          <cell r="J53">
            <v>1266854.5500000045</v>
          </cell>
          <cell r="K53">
            <v>1673776.2199999914</v>
          </cell>
          <cell r="L53">
            <v>1662982.1300000101</v>
          </cell>
          <cell r="M53">
            <v>1467581.400000006</v>
          </cell>
          <cell r="N53">
            <v>1188675.099999994</v>
          </cell>
          <cell r="O53">
            <v>931060.98000000417</v>
          </cell>
          <cell r="P53">
            <v>758227.23999999464</v>
          </cell>
          <cell r="Q53">
            <v>609570.25</v>
          </cell>
          <cell r="R53">
            <v>-1322657.9999999851</v>
          </cell>
          <cell r="S53">
            <v>-1390544.2199999839</v>
          </cell>
          <cell r="T53">
            <v>-1628465.9099999964</v>
          </cell>
          <cell r="U53">
            <v>-1576338.6799999774</v>
          </cell>
          <cell r="V53">
            <v>-2174279.6799999774</v>
          </cell>
          <cell r="W53">
            <v>-2336264.9399999976</v>
          </cell>
          <cell r="X53">
            <v>-2563374.5199999958</v>
          </cell>
          <cell r="Y53">
            <v>-3354992.900000006</v>
          </cell>
          <cell r="Z53">
            <v>-3620705.7799999863</v>
          </cell>
          <cell r="AA53">
            <v>-3454724.9199999869</v>
          </cell>
          <cell r="AB53">
            <v>-4044101.75</v>
          </cell>
          <cell r="AC53">
            <v>-4403431.0199999958</v>
          </cell>
          <cell r="AD53">
            <v>-4814658.9707422107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1.03</v>
          </cell>
          <cell r="S56">
            <v>1.03</v>
          </cell>
          <cell r="T56">
            <v>1.03</v>
          </cell>
          <cell r="U56">
            <v>1.03</v>
          </cell>
          <cell r="V56">
            <v>1.03</v>
          </cell>
          <cell r="W56">
            <v>1.03</v>
          </cell>
          <cell r="X56">
            <v>1.03</v>
          </cell>
          <cell r="Y56">
            <v>1.03</v>
          </cell>
          <cell r="Z56">
            <v>1.03</v>
          </cell>
          <cell r="AA56">
            <v>1.03</v>
          </cell>
          <cell r="AB56">
            <v>1.03</v>
          </cell>
          <cell r="AC56">
            <v>1.03</v>
          </cell>
          <cell r="AD56">
            <v>0</v>
          </cell>
        </row>
        <row r="57">
          <cell r="A57" t="str">
            <v>Reverses</v>
          </cell>
          <cell r="B57" t="str">
            <v>RESERVES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679061</v>
          </cell>
          <cell r="S57">
            <v>679061</v>
          </cell>
          <cell r="T57">
            <v>679061</v>
          </cell>
          <cell r="U57">
            <v>679061</v>
          </cell>
          <cell r="V57">
            <v>679061</v>
          </cell>
          <cell r="W57">
            <v>679061</v>
          </cell>
          <cell r="X57">
            <v>679061</v>
          </cell>
          <cell r="Y57">
            <v>679061</v>
          </cell>
          <cell r="Z57">
            <v>679061</v>
          </cell>
          <cell r="AA57">
            <v>679061</v>
          </cell>
          <cell r="AB57">
            <v>679061</v>
          </cell>
          <cell r="AC57">
            <v>679061</v>
          </cell>
          <cell r="AD57">
            <v>679061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441298.9299999997</v>
          </cell>
          <cell r="H58">
            <v>441298.9299999997</v>
          </cell>
          <cell r="I58">
            <v>441298.9299999997</v>
          </cell>
          <cell r="J58">
            <v>441298.9299999997</v>
          </cell>
          <cell r="K58">
            <v>441298.9299999997</v>
          </cell>
          <cell r="L58">
            <v>441298.9299999997</v>
          </cell>
          <cell r="M58">
            <v>441298.9299999997</v>
          </cell>
          <cell r="N58">
            <v>441298.9299999997</v>
          </cell>
          <cell r="O58">
            <v>441298.9299999997</v>
          </cell>
          <cell r="P58">
            <v>441298.9299999997</v>
          </cell>
          <cell r="Q58">
            <v>441298.9299999997</v>
          </cell>
          <cell r="R58">
            <v>441298.9299999997</v>
          </cell>
          <cell r="S58">
            <v>-2001720.0300000003</v>
          </cell>
          <cell r="T58">
            <v>-2001720.0300000003</v>
          </cell>
          <cell r="U58">
            <v>-2001720.0300000003</v>
          </cell>
          <cell r="V58">
            <v>-2001720.0300000003</v>
          </cell>
          <cell r="W58">
            <v>-2001720.0300000003</v>
          </cell>
          <cell r="X58">
            <v>-2001720.0300000003</v>
          </cell>
          <cell r="Y58">
            <v>-2001720.0300000003</v>
          </cell>
          <cell r="Z58">
            <v>-2001720.0300000003</v>
          </cell>
          <cell r="AA58">
            <v>-2001720.0300000003</v>
          </cell>
          <cell r="AB58">
            <v>-2001720.0300000003</v>
          </cell>
          <cell r="AC58">
            <v>-2001720.0300000003</v>
          </cell>
          <cell r="AD58">
            <v>-2001720.0300000003</v>
          </cell>
        </row>
        <row r="59">
          <cell r="A59" t="str">
            <v>Profit for Period</v>
          </cell>
          <cell r="B59" t="str">
            <v>Profit for the Period</v>
          </cell>
          <cell r="G59">
            <v>25523.95</v>
          </cell>
          <cell r="H59">
            <v>112579.48</v>
          </cell>
          <cell r="I59">
            <v>555133.43000000005</v>
          </cell>
          <cell r="J59">
            <v>825555.62</v>
          </cell>
          <cell r="K59">
            <v>1232477.29</v>
          </cell>
          <cell r="L59">
            <v>1221683.2</v>
          </cell>
          <cell r="M59">
            <v>1026282.47</v>
          </cell>
          <cell r="N59">
            <v>747376.17</v>
          </cell>
          <cell r="O59">
            <v>489762.05</v>
          </cell>
          <cell r="P59">
            <v>316928.31</v>
          </cell>
          <cell r="Q59">
            <v>168271.32</v>
          </cell>
          <cell r="R59">
            <v>-2443018.96</v>
          </cell>
          <cell r="S59">
            <v>-67886.22</v>
          </cell>
          <cell r="T59">
            <v>-305807.90999999997</v>
          </cell>
          <cell r="U59">
            <v>-253680.68</v>
          </cell>
          <cell r="V59">
            <v>-851621.68</v>
          </cell>
          <cell r="W59">
            <v>-1013606.94</v>
          </cell>
          <cell r="X59">
            <v>-1240716.52</v>
          </cell>
          <cell r="Y59">
            <v>-2032334.9</v>
          </cell>
          <cell r="Z59">
            <v>-2298047.7799999998</v>
          </cell>
          <cell r="AA59">
            <v>-2132066.92</v>
          </cell>
          <cell r="AB59">
            <v>-2721443.75</v>
          </cell>
          <cell r="AC59">
            <v>-3080773.02</v>
          </cell>
          <cell r="AD59">
            <v>-3491999.9407422156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466822.87999999971</v>
          </cell>
          <cell r="H60">
            <v>553878.40999999968</v>
          </cell>
          <cell r="I60">
            <v>996432.35999999975</v>
          </cell>
          <cell r="J60">
            <v>1266854.5499999998</v>
          </cell>
          <cell r="K60">
            <v>1673776.2199999997</v>
          </cell>
          <cell r="L60">
            <v>1662982.1299999997</v>
          </cell>
          <cell r="M60">
            <v>1467581.3999999997</v>
          </cell>
          <cell r="N60">
            <v>1188675.0999999996</v>
          </cell>
          <cell r="O60">
            <v>931060.97999999975</v>
          </cell>
          <cell r="P60">
            <v>758227.23999999976</v>
          </cell>
          <cell r="Q60">
            <v>609570.24999999977</v>
          </cell>
          <cell r="R60">
            <v>-1322658.0000000002</v>
          </cell>
          <cell r="S60">
            <v>-1390544.2200000002</v>
          </cell>
          <cell r="T60">
            <v>-1628465.9100000001</v>
          </cell>
          <cell r="U60">
            <v>-1576338.6800000002</v>
          </cell>
          <cell r="V60">
            <v>-2174279.6800000002</v>
          </cell>
          <cell r="W60">
            <v>-2336264.9400000004</v>
          </cell>
          <cell r="X60">
            <v>-2563374.5200000005</v>
          </cell>
          <cell r="Y60">
            <v>-3354992.9000000004</v>
          </cell>
          <cell r="Z60">
            <v>-3620705.7800000003</v>
          </cell>
          <cell r="AA60">
            <v>-3454724.92</v>
          </cell>
          <cell r="AB60">
            <v>-4044101.75</v>
          </cell>
          <cell r="AC60">
            <v>-4403431.0200000005</v>
          </cell>
          <cell r="AD60">
            <v>-4814658.9707422163</v>
          </cell>
        </row>
        <row r="62">
          <cell r="AC62">
            <v>0</v>
          </cell>
          <cell r="AD62">
            <v>0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30</v>
          </cell>
          <cell r="AC63">
            <v>30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33.299070528212624</v>
          </cell>
          <cell r="S64">
            <v>34.963907626930478</v>
          </cell>
          <cell r="T64">
            <v>37.510837584443848</v>
          </cell>
          <cell r="U64">
            <v>31.963546080309442</v>
          </cell>
          <cell r="V64">
            <v>31.999350832377157</v>
          </cell>
          <cell r="W64">
            <v>35.469229004775968</v>
          </cell>
          <cell r="X64">
            <v>36.383729286290091</v>
          </cell>
          <cell r="Y64">
            <v>45.985062780843592</v>
          </cell>
          <cell r="Z64">
            <v>36.715625462087758</v>
          </cell>
          <cell r="AA64">
            <v>34.569708469392687</v>
          </cell>
          <cell r="AB64">
            <v>35.40407004372932</v>
          </cell>
          <cell r="AC64">
            <v>36.849739684690419</v>
          </cell>
          <cell r="AD64">
            <v>35</v>
          </cell>
        </row>
        <row r="65">
          <cell r="A65" t="str">
            <v>Stock turns</v>
          </cell>
          <cell r="B65" t="str">
            <v>Stock turns</v>
          </cell>
          <cell r="R65">
            <v>4.5574736978015098</v>
          </cell>
          <cell r="S65">
            <v>4.6638215970938361</v>
          </cell>
          <cell r="T65">
            <v>4.2166087393369782</v>
          </cell>
          <cell r="U65">
            <v>3.8878371919018297</v>
          </cell>
          <cell r="V65">
            <v>3.5902314454801485</v>
          </cell>
          <cell r="W65">
            <v>3.4620989802688271</v>
          </cell>
          <cell r="X65">
            <v>3.9728243877906562</v>
          </cell>
          <cell r="Y65">
            <v>2.5459497806649027</v>
          </cell>
          <cell r="Z65">
            <v>2.2376771896716106</v>
          </cell>
          <cell r="AA65">
            <v>1.9250963700426047</v>
          </cell>
          <cell r="AB65">
            <v>2.4350671026824462</v>
          </cell>
          <cell r="AC65">
            <v>3.2543952951008275</v>
          </cell>
          <cell r="AD65">
            <v>3.8467837469796278</v>
          </cell>
        </row>
        <row r="66">
          <cell r="A66" t="str">
            <v>Creditor Days</v>
          </cell>
          <cell r="B66" t="str">
            <v>Creditor Days</v>
          </cell>
          <cell r="R66">
            <v>32.777335864193283</v>
          </cell>
          <cell r="S66">
            <v>35.928999654209058</v>
          </cell>
          <cell r="T66">
            <v>36.395586858582384</v>
          </cell>
          <cell r="U66">
            <v>37.472177258709436</v>
          </cell>
          <cell r="V66">
            <v>36.456391049758125</v>
          </cell>
          <cell r="W66">
            <v>37.798459800914287</v>
          </cell>
          <cell r="X66">
            <v>34.119193467244877</v>
          </cell>
          <cell r="Y66">
            <v>41.048116154119839</v>
          </cell>
          <cell r="Z66">
            <v>41.048116154119839</v>
          </cell>
          <cell r="AA66">
            <v>41.048116154119839</v>
          </cell>
          <cell r="AB66">
            <v>41.048116154119839</v>
          </cell>
          <cell r="AC66">
            <v>30.786759966816611</v>
          </cell>
          <cell r="AD66">
            <v>36</v>
          </cell>
        </row>
        <row r="67">
          <cell r="A67" t="str">
            <v>Current Ratio</v>
          </cell>
          <cell r="B67" t="str">
            <v>Current Ratio</v>
          </cell>
          <cell r="R67">
            <v>1.1339031586725083</v>
          </cell>
          <cell r="S67">
            <v>1.1236799505417889</v>
          </cell>
          <cell r="T67">
            <v>1.1047799421158393</v>
          </cell>
          <cell r="U67">
            <v>1.0052364259681767</v>
          </cell>
          <cell r="V67">
            <v>1.0035965448646782</v>
          </cell>
          <cell r="W67">
            <v>0.99027874050646314</v>
          </cell>
          <cell r="X67">
            <v>1.1375562314822618</v>
          </cell>
          <cell r="Y67">
            <v>1.1846638251946102</v>
          </cell>
          <cell r="Z67">
            <v>1.1217095086485938</v>
          </cell>
          <cell r="AA67">
            <v>1.1359912372027936</v>
          </cell>
          <cell r="AB67">
            <v>1.1172223893735396</v>
          </cell>
          <cell r="AC67">
            <v>1.0948995040114566</v>
          </cell>
          <cell r="AD67">
            <v>1.0309980354150352</v>
          </cell>
        </row>
      </sheetData>
      <sheetData sheetId="66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145757.74999999997</v>
          </cell>
          <cell r="H8">
            <v>59856.87</v>
          </cell>
          <cell r="I8">
            <v>39334.33</v>
          </cell>
          <cell r="J8">
            <v>149968.07999999999</v>
          </cell>
          <cell r="K8">
            <v>586996.24</v>
          </cell>
          <cell r="L8">
            <v>88701.55</v>
          </cell>
          <cell r="M8">
            <v>153473.68</v>
          </cell>
          <cell r="N8">
            <v>77468.11</v>
          </cell>
          <cell r="O8">
            <v>75043.740000000005</v>
          </cell>
          <cell r="P8">
            <v>-176376.93000000002</v>
          </cell>
          <cell r="Q8">
            <v>24086.74</v>
          </cell>
          <cell r="R8">
            <v>128915.62</v>
          </cell>
          <cell r="S8">
            <v>133896.46</v>
          </cell>
          <cell r="T8">
            <v>122499.17999999998</v>
          </cell>
          <cell r="U8">
            <v>23875.659999999982</v>
          </cell>
          <cell r="V8">
            <v>153002.76999999999</v>
          </cell>
          <cell r="W8">
            <v>39562.32999999998</v>
          </cell>
          <cell r="X8">
            <v>11124.379999999981</v>
          </cell>
          <cell r="Y8">
            <v>58736.669999999991</v>
          </cell>
          <cell r="Z8">
            <v>28107.769999999997</v>
          </cell>
          <cell r="AA8">
            <v>232376.45</v>
          </cell>
          <cell r="AB8">
            <v>100179.37</v>
          </cell>
          <cell r="AC8">
            <v>112661.43000000005</v>
          </cell>
          <cell r="AD8">
            <v>287509.63003187766</v>
          </cell>
        </row>
        <row r="9">
          <cell r="A9" t="str">
            <v>Inventory</v>
          </cell>
          <cell r="B9" t="str">
            <v>Inventory</v>
          </cell>
          <cell r="G9">
            <v>2085411.6</v>
          </cell>
          <cell r="H9">
            <v>1977884.66</v>
          </cell>
          <cell r="I9">
            <v>1724137.8</v>
          </cell>
          <cell r="J9">
            <v>2041513.16</v>
          </cell>
          <cell r="K9">
            <v>1714821.09</v>
          </cell>
          <cell r="L9">
            <v>1743562.14</v>
          </cell>
          <cell r="M9">
            <v>1804858.53</v>
          </cell>
          <cell r="N9">
            <v>1603584.89</v>
          </cell>
          <cell r="O9">
            <v>1801934.37</v>
          </cell>
          <cell r="P9">
            <v>1952450.68</v>
          </cell>
          <cell r="Q9">
            <v>1860904.81</v>
          </cell>
          <cell r="R9">
            <v>1720257.9</v>
          </cell>
          <cell r="S9">
            <v>1561055.11</v>
          </cell>
          <cell r="T9">
            <v>1474338.59</v>
          </cell>
          <cell r="U9">
            <v>1419688.89</v>
          </cell>
          <cell r="V9">
            <v>1429901.26</v>
          </cell>
          <cell r="W9">
            <v>1287096.03</v>
          </cell>
          <cell r="X9">
            <v>992041.60999999987</v>
          </cell>
          <cell r="Y9">
            <v>1151061.3799999999</v>
          </cell>
          <cell r="Z9">
            <v>1053976.8899999999</v>
          </cell>
          <cell r="AA9">
            <v>1050018.25</v>
          </cell>
          <cell r="AB9">
            <v>1205277.95</v>
          </cell>
          <cell r="AC9">
            <v>990261.93999999983</v>
          </cell>
          <cell r="AD9">
            <v>1030737.5095468367</v>
          </cell>
        </row>
        <row r="10">
          <cell r="A10" t="str">
            <v>Trade Debtors</v>
          </cell>
          <cell r="B10" t="str">
            <v>Trade Debtors</v>
          </cell>
          <cell r="G10">
            <v>712308.14</v>
          </cell>
          <cell r="H10">
            <v>1052259.6299999997</v>
          </cell>
          <cell r="I10">
            <v>1464509.4599999997</v>
          </cell>
          <cell r="J10">
            <v>1223252.93</v>
          </cell>
          <cell r="K10">
            <v>1363089.8399999999</v>
          </cell>
          <cell r="L10">
            <v>2043951.0999999999</v>
          </cell>
          <cell r="M10">
            <v>2149841.64</v>
          </cell>
          <cell r="N10">
            <v>2850246.86</v>
          </cell>
          <cell r="O10">
            <v>2947773.33</v>
          </cell>
          <cell r="P10">
            <v>3180058.35</v>
          </cell>
          <cell r="Q10">
            <v>3411790.94</v>
          </cell>
          <cell r="R10">
            <v>3284143.5000000005</v>
          </cell>
          <cell r="S10">
            <v>3447321.76</v>
          </cell>
          <cell r="T10">
            <v>3778763.1699999995</v>
          </cell>
          <cell r="U10">
            <v>4171815.2600000002</v>
          </cell>
          <cell r="V10">
            <v>3776164.15</v>
          </cell>
          <cell r="W10">
            <v>4383130.41</v>
          </cell>
          <cell r="X10">
            <v>4784741.2299999995</v>
          </cell>
          <cell r="Y10">
            <v>5053436.8900000006</v>
          </cell>
          <cell r="Z10">
            <v>5213176.46</v>
          </cell>
          <cell r="AA10">
            <v>5736698.8200000003</v>
          </cell>
          <cell r="AB10">
            <v>6074957.8899999997</v>
          </cell>
          <cell r="AC10">
            <v>5999674.1199999992</v>
          </cell>
          <cell r="AD10">
            <v>6086254.6979999989</v>
          </cell>
        </row>
        <row r="11">
          <cell r="A11" t="str">
            <v>Provision for Doubtful Debts</v>
          </cell>
          <cell r="B11" t="str">
            <v>Provision for Doubtful Debts</v>
          </cell>
          <cell r="G11">
            <v>-24000</v>
          </cell>
          <cell r="H11">
            <v>-24000</v>
          </cell>
          <cell r="I11">
            <v>-24000</v>
          </cell>
          <cell r="J11">
            <v>-24000</v>
          </cell>
          <cell r="K11">
            <v>-24000</v>
          </cell>
          <cell r="L11">
            <v>-24000</v>
          </cell>
          <cell r="M11">
            <v>-24000</v>
          </cell>
          <cell r="N11">
            <v>-24000</v>
          </cell>
          <cell r="O11">
            <v>1095.5999999999999</v>
          </cell>
          <cell r="P11">
            <v>1095.5999999999999</v>
          </cell>
          <cell r="Q11">
            <v>1095.5999999999999</v>
          </cell>
          <cell r="R11">
            <v>1.4551915228366852E-13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-2000</v>
          </cell>
          <cell r="AA11">
            <v>-4000</v>
          </cell>
          <cell r="AB11">
            <v>-6000</v>
          </cell>
          <cell r="AC11">
            <v>-8000</v>
          </cell>
          <cell r="AD11">
            <v>-11500</v>
          </cell>
        </row>
        <row r="12">
          <cell r="A12" t="str">
            <v>Other current assets</v>
          </cell>
          <cell r="B12" t="str">
            <v>Other current assets</v>
          </cell>
          <cell r="G12">
            <v>107190.53000000003</v>
          </cell>
          <cell r="H12">
            <v>76641.860000000044</v>
          </cell>
          <cell r="I12">
            <v>118710.37000000005</v>
          </cell>
          <cell r="J12">
            <v>95660.120000000054</v>
          </cell>
          <cell r="K12">
            <v>126614.78000000007</v>
          </cell>
          <cell r="L12">
            <v>161086.89000000007</v>
          </cell>
          <cell r="M12">
            <v>215432.47000000012</v>
          </cell>
          <cell r="N12">
            <v>40432.710000000108</v>
          </cell>
          <cell r="O12">
            <v>111923.0800000001</v>
          </cell>
          <cell r="P12">
            <v>157044.21000000014</v>
          </cell>
          <cell r="Q12">
            <v>194032.17</v>
          </cell>
          <cell r="R12">
            <v>24191.96</v>
          </cell>
          <cell r="S12">
            <v>53548.240000000027</v>
          </cell>
          <cell r="T12">
            <v>90196.900000000081</v>
          </cell>
          <cell r="U12">
            <v>122343.18000000008</v>
          </cell>
          <cell r="V12">
            <v>275870.70000000007</v>
          </cell>
          <cell r="W12">
            <v>60319.630000000077</v>
          </cell>
          <cell r="X12">
            <v>228137.57000000007</v>
          </cell>
          <cell r="Y12">
            <v>97603.990000000078</v>
          </cell>
          <cell r="Z12">
            <v>145683.85000000006</v>
          </cell>
          <cell r="AA12">
            <v>163132.88000000009</v>
          </cell>
          <cell r="AB12">
            <v>204997.21000000011</v>
          </cell>
          <cell r="AC12">
            <v>89022.630000000208</v>
          </cell>
          <cell r="AD12">
            <v>73000</v>
          </cell>
        </row>
        <row r="13">
          <cell r="A13" t="str">
            <v>InterCompany Receivable</v>
          </cell>
          <cell r="B13" t="str">
            <v>InterCompany Receivable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 t="str">
            <v>Loan - Asset</v>
          </cell>
          <cell r="B14" t="str">
            <v>Loan - Receivable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3026668.0200000005</v>
          </cell>
          <cell r="H15">
            <v>3142643.0199999996</v>
          </cell>
          <cell r="I15">
            <v>3322691.96</v>
          </cell>
          <cell r="J15">
            <v>3486394.29</v>
          </cell>
          <cell r="K15">
            <v>3767521.95</v>
          </cell>
          <cell r="L15">
            <v>4013301.68</v>
          </cell>
          <cell r="M15">
            <v>4299606.32</v>
          </cell>
          <cell r="N15">
            <v>4547732.5699999994</v>
          </cell>
          <cell r="O15">
            <v>4937770.12</v>
          </cell>
          <cell r="P15">
            <v>5114271.9099999992</v>
          </cell>
          <cell r="Q15">
            <v>5491910.2599999998</v>
          </cell>
          <cell r="R15">
            <v>5157508.9800000004</v>
          </cell>
          <cell r="S15">
            <v>5195821.57</v>
          </cell>
          <cell r="T15">
            <v>5465797.8399999999</v>
          </cell>
          <cell r="U15">
            <v>5737722.9900000002</v>
          </cell>
          <cell r="V15">
            <v>5634938.8799999999</v>
          </cell>
          <cell r="W15">
            <v>5770108.4000000004</v>
          </cell>
          <cell r="X15">
            <v>6016044.79</v>
          </cell>
          <cell r="Y15">
            <v>6360838.9300000006</v>
          </cell>
          <cell r="Z15">
            <v>6438944.9699999997</v>
          </cell>
          <cell r="AA15">
            <v>7178226.4000000004</v>
          </cell>
          <cell r="AB15">
            <v>7579412.419999999</v>
          </cell>
          <cell r="AC15">
            <v>7183620.1199999992</v>
          </cell>
          <cell r="AD15">
            <v>7466001.8375787139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20322</v>
          </cell>
          <cell r="H19">
            <v>20216</v>
          </cell>
          <cell r="I19">
            <v>19779</v>
          </cell>
          <cell r="J19">
            <v>19342</v>
          </cell>
          <cell r="K19">
            <v>18905</v>
          </cell>
          <cell r="L19">
            <v>18468</v>
          </cell>
          <cell r="M19">
            <v>18353.300000000003</v>
          </cell>
          <cell r="N19">
            <v>17904.300000000003</v>
          </cell>
          <cell r="O19">
            <v>17455.300000000003</v>
          </cell>
          <cell r="P19">
            <v>17006.440000000002</v>
          </cell>
          <cell r="Q19">
            <v>16556.979999999996</v>
          </cell>
          <cell r="R19">
            <v>28018.630000000005</v>
          </cell>
          <cell r="S19">
            <v>27945.940000000017</v>
          </cell>
          <cell r="T19">
            <v>28375.940000000017</v>
          </cell>
          <cell r="U19">
            <v>27923.940000000017</v>
          </cell>
          <cell r="V19">
            <v>27497.940000000017</v>
          </cell>
          <cell r="W19">
            <v>28708.170000000013</v>
          </cell>
          <cell r="X19">
            <v>28282.170000000013</v>
          </cell>
          <cell r="Y19">
            <v>28094.830000000016</v>
          </cell>
          <cell r="Z19">
            <v>27668.830000000016</v>
          </cell>
          <cell r="AA19">
            <v>27242.810000000012</v>
          </cell>
          <cell r="AB19">
            <v>26816.790000000023</v>
          </cell>
          <cell r="AC19">
            <v>26390.770000000019</v>
          </cell>
          <cell r="AD19">
            <v>26390.770000000019</v>
          </cell>
        </row>
        <row r="20">
          <cell r="A20" t="str">
            <v>FA  - Motor Vehicle</v>
          </cell>
          <cell r="B20" t="str">
            <v>Motor Vehicle</v>
          </cell>
          <cell r="G20">
            <v>6229</v>
          </cell>
          <cell r="H20">
            <v>5031</v>
          </cell>
          <cell r="I20">
            <v>3833</v>
          </cell>
          <cell r="J20">
            <v>2635</v>
          </cell>
          <cell r="K20">
            <v>1437</v>
          </cell>
          <cell r="L20">
            <v>239</v>
          </cell>
          <cell r="M20">
            <v>-959</v>
          </cell>
          <cell r="N20">
            <v>-2157</v>
          </cell>
          <cell r="O20">
            <v>-3355</v>
          </cell>
          <cell r="P20">
            <v>-4553.0499999999993</v>
          </cell>
          <cell r="Q20">
            <v>-5751.0999999999985</v>
          </cell>
          <cell r="R20">
            <v>49429.96</v>
          </cell>
          <cell r="S20">
            <v>48231.91</v>
          </cell>
          <cell r="T20">
            <v>47918.91</v>
          </cell>
          <cell r="U20">
            <v>46720.91</v>
          </cell>
          <cell r="V20">
            <v>45522.91</v>
          </cell>
          <cell r="W20">
            <v>44324.91</v>
          </cell>
          <cell r="X20">
            <v>43126.91</v>
          </cell>
          <cell r="Y20">
            <v>41928.910000000003</v>
          </cell>
          <cell r="Z20">
            <v>40730.910000000003</v>
          </cell>
          <cell r="AA20">
            <v>39532.86</v>
          </cell>
          <cell r="AB20">
            <v>38334.81</v>
          </cell>
          <cell r="AC20">
            <v>37136.76</v>
          </cell>
          <cell r="AD20">
            <v>34882.269045270259</v>
          </cell>
        </row>
        <row r="21">
          <cell r="A21" t="str">
            <v>FA - Furn &amp; Fitts</v>
          </cell>
          <cell r="B21" t="str">
            <v>Furn &amp; Fitts</v>
          </cell>
          <cell r="G21">
            <v>5957</v>
          </cell>
          <cell r="H21">
            <v>5867</v>
          </cell>
          <cell r="I21">
            <v>5777</v>
          </cell>
          <cell r="J21">
            <v>5687</v>
          </cell>
          <cell r="K21">
            <v>5597</v>
          </cell>
          <cell r="L21">
            <v>5507</v>
          </cell>
          <cell r="M21">
            <v>5417</v>
          </cell>
          <cell r="N21">
            <v>5327</v>
          </cell>
          <cell r="O21">
            <v>5237</v>
          </cell>
          <cell r="P21">
            <v>5146.84</v>
          </cell>
          <cell r="Q21">
            <v>5056.68</v>
          </cell>
          <cell r="R21">
            <v>8624.369999999999</v>
          </cell>
          <cell r="S21">
            <v>10314.209999999999</v>
          </cell>
          <cell r="T21">
            <v>11546.830000000002</v>
          </cell>
          <cell r="U21">
            <v>11456.830000000002</v>
          </cell>
          <cell r="V21">
            <v>11366.830000000002</v>
          </cell>
          <cell r="W21">
            <v>12480.48</v>
          </cell>
          <cell r="X21">
            <v>12390.48</v>
          </cell>
          <cell r="Y21">
            <v>12300.48</v>
          </cell>
          <cell r="Z21">
            <v>12449.14</v>
          </cell>
          <cell r="AA21">
            <v>12358.98</v>
          </cell>
          <cell r="AB21">
            <v>12268.82</v>
          </cell>
          <cell r="AC21">
            <v>12178.659999999998</v>
          </cell>
          <cell r="AD21">
            <v>12178.659999999998</v>
          </cell>
        </row>
        <row r="22">
          <cell r="A22" t="str">
            <v>FA  - Computer</v>
          </cell>
          <cell r="B22" t="str">
            <v>Computer</v>
          </cell>
          <cell r="G22">
            <v>8534.36</v>
          </cell>
          <cell r="H22">
            <v>8062.3600000000006</v>
          </cell>
          <cell r="I22">
            <v>7590.3600000000006</v>
          </cell>
          <cell r="J22">
            <v>7130.3600000000006</v>
          </cell>
          <cell r="K22">
            <v>6690.3600000000006</v>
          </cell>
          <cell r="L22">
            <v>6259.3600000000006</v>
          </cell>
          <cell r="M22">
            <v>5834.3600000000006</v>
          </cell>
          <cell r="N22">
            <v>5409.3600000000006</v>
          </cell>
          <cell r="O22">
            <v>4995.3600000000006</v>
          </cell>
          <cell r="P22">
            <v>4593.4700000000012</v>
          </cell>
          <cell r="Q22">
            <v>4209.8699999999953</v>
          </cell>
          <cell r="R22">
            <v>4653.9700000000012</v>
          </cell>
          <cell r="S22">
            <v>4270.1000000000058</v>
          </cell>
          <cell r="T22">
            <v>4179.9400000000023</v>
          </cell>
          <cell r="U22">
            <v>3578.9400000000023</v>
          </cell>
          <cell r="V22">
            <v>3372.9400000000023</v>
          </cell>
          <cell r="W22">
            <v>3155.9400000000023</v>
          </cell>
          <cell r="X22">
            <v>3185.1399999999994</v>
          </cell>
          <cell r="Y22">
            <v>2917.1399999999994</v>
          </cell>
          <cell r="Z22">
            <v>2740.1399999999994</v>
          </cell>
          <cell r="AA22">
            <v>2571.6399999999994</v>
          </cell>
          <cell r="AB22">
            <v>2403.1399999999994</v>
          </cell>
          <cell r="AC22">
            <v>2234.6399999999994</v>
          </cell>
          <cell r="AD22">
            <v>2234.6399999999994</v>
          </cell>
        </row>
        <row r="23">
          <cell r="A23" t="str">
            <v>FA - Lease Assets</v>
          </cell>
          <cell r="B23" t="str">
            <v>Capitalised Lease Assets</v>
          </cell>
          <cell r="G23">
            <v>69209.2</v>
          </cell>
          <cell r="H23">
            <v>69209.2</v>
          </cell>
          <cell r="I23">
            <v>69209.2</v>
          </cell>
          <cell r="J23">
            <v>69209.2</v>
          </cell>
          <cell r="K23">
            <v>69209.2</v>
          </cell>
          <cell r="L23">
            <v>69209.2</v>
          </cell>
          <cell r="M23">
            <v>69209.2</v>
          </cell>
          <cell r="N23">
            <v>69209.2</v>
          </cell>
          <cell r="O23">
            <v>69209.2</v>
          </cell>
          <cell r="P23">
            <v>69209.2</v>
          </cell>
          <cell r="Q23">
            <v>69209.2</v>
          </cell>
          <cell r="R23">
            <v>805</v>
          </cell>
          <cell r="S23">
            <v>805</v>
          </cell>
          <cell r="T23">
            <v>805</v>
          </cell>
          <cell r="U23">
            <v>805</v>
          </cell>
          <cell r="V23">
            <v>805</v>
          </cell>
          <cell r="W23">
            <v>805</v>
          </cell>
          <cell r="X23">
            <v>805</v>
          </cell>
          <cell r="Y23">
            <v>805</v>
          </cell>
          <cell r="Z23">
            <v>805</v>
          </cell>
          <cell r="AA23">
            <v>805</v>
          </cell>
          <cell r="AB23">
            <v>805</v>
          </cell>
          <cell r="AC23">
            <v>805</v>
          </cell>
          <cell r="AD23">
            <v>805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110251.56</v>
          </cell>
          <cell r="H24">
            <v>108385.56</v>
          </cell>
          <cell r="I24">
            <v>106188.56</v>
          </cell>
          <cell r="J24">
            <v>104003.56</v>
          </cell>
          <cell r="K24">
            <v>101838.56</v>
          </cell>
          <cell r="L24">
            <v>99682.559999999998</v>
          </cell>
          <cell r="M24">
            <v>97854.86</v>
          </cell>
          <cell r="N24">
            <v>95692.86</v>
          </cell>
          <cell r="O24">
            <v>93541.86</v>
          </cell>
          <cell r="P24">
            <v>91402.9</v>
          </cell>
          <cell r="Q24">
            <v>89281.62999999999</v>
          </cell>
          <cell r="R24">
            <v>91531.93</v>
          </cell>
          <cell r="S24">
            <v>91567.160000000033</v>
          </cell>
          <cell r="T24">
            <v>92826.620000000024</v>
          </cell>
          <cell r="U24">
            <v>90485.620000000024</v>
          </cell>
          <cell r="V24">
            <v>88565.620000000024</v>
          </cell>
          <cell r="W24">
            <v>89474.500000000015</v>
          </cell>
          <cell r="X24">
            <v>87789.700000000012</v>
          </cell>
          <cell r="Y24">
            <v>86046.360000000015</v>
          </cell>
          <cell r="Z24">
            <v>84394.020000000019</v>
          </cell>
          <cell r="AA24">
            <v>82511.290000000008</v>
          </cell>
          <cell r="AB24">
            <v>80628.560000000012</v>
          </cell>
          <cell r="AC24">
            <v>78745.830000000016</v>
          </cell>
          <cell r="AD24">
            <v>76491.339045270273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8">
          <cell r="A28" t="str">
            <v>Intangible asset</v>
          </cell>
          <cell r="B28" t="str">
            <v>Intangible Assets</v>
          </cell>
          <cell r="G28">
            <v>1256562</v>
          </cell>
          <cell r="H28">
            <v>1285809</v>
          </cell>
          <cell r="I28">
            <v>1284644.33</v>
          </cell>
          <cell r="J28">
            <v>1283479.6599999999</v>
          </cell>
          <cell r="K28">
            <v>1282347.99</v>
          </cell>
          <cell r="L28">
            <v>1281239.32</v>
          </cell>
          <cell r="M28">
            <v>1286630.6499999999</v>
          </cell>
          <cell r="N28">
            <v>1285374.1499999999</v>
          </cell>
          <cell r="O28">
            <v>1284155.6499999999</v>
          </cell>
          <cell r="P28">
            <v>1282937.1499999999</v>
          </cell>
          <cell r="Q28">
            <v>1281700.3600000001</v>
          </cell>
          <cell r="R28">
            <v>1547071.29</v>
          </cell>
          <cell r="S28">
            <v>1547566.62</v>
          </cell>
          <cell r="T28">
            <v>1545215.12</v>
          </cell>
          <cell r="U28">
            <v>1543973.62</v>
          </cell>
          <cell r="V28">
            <v>1541168.8</v>
          </cell>
          <cell r="W28">
            <v>1540126.3</v>
          </cell>
          <cell r="X28">
            <v>1539160.8</v>
          </cell>
          <cell r="Y28">
            <v>1538195.3</v>
          </cell>
          <cell r="Z28">
            <v>1537157.8</v>
          </cell>
          <cell r="AA28">
            <v>1536120.2000000002</v>
          </cell>
          <cell r="AB28">
            <v>1535227.6</v>
          </cell>
          <cell r="AC28">
            <v>1534410</v>
          </cell>
          <cell r="AD28">
            <v>1533592.4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4393481.58</v>
          </cell>
          <cell r="H30">
            <v>4536837.58</v>
          </cell>
          <cell r="I30">
            <v>4713524.8499999996</v>
          </cell>
          <cell r="J30">
            <v>4873877.51</v>
          </cell>
          <cell r="K30">
            <v>5151708.5</v>
          </cell>
          <cell r="L30">
            <v>5394223.5600000005</v>
          </cell>
          <cell r="M30">
            <v>5684091.8300000001</v>
          </cell>
          <cell r="N30">
            <v>5928799.5800000001</v>
          </cell>
          <cell r="O30">
            <v>6315467.6300000008</v>
          </cell>
          <cell r="P30">
            <v>6488611.959999999</v>
          </cell>
          <cell r="Q30">
            <v>6862892.25</v>
          </cell>
          <cell r="R30">
            <v>6796112.2000000002</v>
          </cell>
          <cell r="S30">
            <v>6834955.3500000006</v>
          </cell>
          <cell r="T30">
            <v>7103839.5800000001</v>
          </cell>
          <cell r="U30">
            <v>7372182.2300000004</v>
          </cell>
          <cell r="V30">
            <v>7264673.2999999998</v>
          </cell>
          <cell r="W30">
            <v>7399709.2000000002</v>
          </cell>
          <cell r="X30">
            <v>7642995.29</v>
          </cell>
          <cell r="Y30">
            <v>7985080.5900000008</v>
          </cell>
          <cell r="Z30">
            <v>8060496.79</v>
          </cell>
          <cell r="AA30">
            <v>8796857.8900000006</v>
          </cell>
          <cell r="AB30">
            <v>9195268.5799999982</v>
          </cell>
          <cell r="AC30">
            <v>8796775.9499999993</v>
          </cell>
          <cell r="AD30">
            <v>9076085.5766239837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-712905.11</v>
          </cell>
          <cell r="H33">
            <v>-557002.69000000029</v>
          </cell>
          <cell r="I33">
            <v>-467411.48000000027</v>
          </cell>
          <cell r="J33">
            <v>-430926.66000000032</v>
          </cell>
          <cell r="K33">
            <v>-359497.2600000003</v>
          </cell>
          <cell r="L33">
            <v>-452475.66000000032</v>
          </cell>
          <cell r="M33">
            <v>-544757.56000000029</v>
          </cell>
          <cell r="N33">
            <v>-607654.49000000034</v>
          </cell>
          <cell r="O33">
            <v>-834351.84000000043</v>
          </cell>
          <cell r="P33">
            <v>-749941.47000000044</v>
          </cell>
          <cell r="Q33">
            <v>-961498.18</v>
          </cell>
          <cell r="R33">
            <v>-773631.47</v>
          </cell>
          <cell r="S33">
            <v>-610567.89</v>
          </cell>
          <cell r="T33">
            <v>-634479.62</v>
          </cell>
          <cell r="U33">
            <v>-655823.44999999995</v>
          </cell>
          <cell r="V33">
            <v>-395975.74</v>
          </cell>
          <cell r="W33">
            <v>-491578.75</v>
          </cell>
          <cell r="X33">
            <v>-497086.35</v>
          </cell>
          <cell r="Y33">
            <v>-388121.65</v>
          </cell>
          <cell r="Z33">
            <v>-532077.78</v>
          </cell>
          <cell r="AA33">
            <v>-724868.1</v>
          </cell>
          <cell r="AB33">
            <v>-513994</v>
          </cell>
          <cell r="AC33">
            <v>-395291.14999999962</v>
          </cell>
          <cell r="AD33">
            <v>-597176.05273243098</v>
          </cell>
        </row>
        <row r="34">
          <cell r="A34" t="str">
            <v>Leave Provision</v>
          </cell>
          <cell r="B34" t="str">
            <v>Leave Provision</v>
          </cell>
          <cell r="G34">
            <v>-43721.159999999996</v>
          </cell>
          <cell r="H34">
            <v>-45737.85</v>
          </cell>
          <cell r="I34">
            <v>-47941.03</v>
          </cell>
          <cell r="J34">
            <v>-51118.25</v>
          </cell>
          <cell r="K34">
            <v>-53379.67</v>
          </cell>
          <cell r="L34">
            <v>-39232.07</v>
          </cell>
          <cell r="M34">
            <v>-41842.230000000003</v>
          </cell>
          <cell r="N34">
            <v>-40781.269999999997</v>
          </cell>
          <cell r="O34">
            <v>-41271.599999999999</v>
          </cell>
          <cell r="P34">
            <v>-39850.899999999994</v>
          </cell>
          <cell r="Q34">
            <v>-42944.710000000006</v>
          </cell>
          <cell r="R34">
            <v>-48682.31</v>
          </cell>
          <cell r="S34">
            <v>-46869.99</v>
          </cell>
          <cell r="T34">
            <v>-54921.72</v>
          </cell>
          <cell r="U34">
            <v>-44126.75</v>
          </cell>
          <cell r="V34">
            <v>-44835.47</v>
          </cell>
          <cell r="W34">
            <v>-32553.43</v>
          </cell>
          <cell r="X34">
            <v>-28104.1</v>
          </cell>
          <cell r="Y34">
            <v>-21401.51</v>
          </cell>
          <cell r="Z34">
            <v>-23380.65</v>
          </cell>
          <cell r="AA34">
            <v>-29649.55</v>
          </cell>
          <cell r="AB34">
            <v>-32471.64</v>
          </cell>
          <cell r="AC34">
            <v>-29981.730000000003</v>
          </cell>
          <cell r="AD34">
            <v>-33481.730000000003</v>
          </cell>
        </row>
        <row r="35">
          <cell r="A35" t="str">
            <v>Accruals - Creditors</v>
          </cell>
          <cell r="B35" t="str">
            <v>Accrued Trade Creditors</v>
          </cell>
          <cell r="G35">
            <v>-8013</v>
          </cell>
          <cell r="H35">
            <v>-5744.44</v>
          </cell>
          <cell r="I35">
            <v>-7944.44</v>
          </cell>
          <cell r="J35">
            <v>-11135.86</v>
          </cell>
          <cell r="K35">
            <v>-13327.28</v>
          </cell>
          <cell r="L35">
            <v>-17504.879999999997</v>
          </cell>
          <cell r="M35">
            <v>-15527.28</v>
          </cell>
          <cell r="N35">
            <v>-15527.28</v>
          </cell>
          <cell r="O35">
            <v>-15527.28</v>
          </cell>
          <cell r="P35">
            <v>-15527.28</v>
          </cell>
          <cell r="Q35">
            <v>-16027.28</v>
          </cell>
          <cell r="R35">
            <v>0</v>
          </cell>
          <cell r="S35">
            <v>-528</v>
          </cell>
          <cell r="T35">
            <v>11627</v>
          </cell>
          <cell r="U35">
            <v>11099</v>
          </cell>
          <cell r="V35">
            <v>23257.64</v>
          </cell>
          <cell r="W35">
            <v>23785.64</v>
          </cell>
          <cell r="X35">
            <v>23785.64</v>
          </cell>
          <cell r="Y35">
            <v>-175063.47</v>
          </cell>
          <cell r="Z35">
            <v>-528</v>
          </cell>
          <cell r="AA35">
            <v>-168522.26</v>
          </cell>
          <cell r="AB35">
            <v>-383285.33</v>
          </cell>
          <cell r="AC35">
            <v>-153445.35999999999</v>
          </cell>
          <cell r="AD35">
            <v>-153445.35999999999</v>
          </cell>
        </row>
        <row r="36">
          <cell r="A36" t="str">
            <v>Accruals Account</v>
          </cell>
          <cell r="B36" t="str">
            <v>Accrued Expenses</v>
          </cell>
          <cell r="G36">
            <v>8629.9599999999991</v>
          </cell>
          <cell r="H36">
            <v>8313.83</v>
          </cell>
          <cell r="I36">
            <v>5308.05</v>
          </cell>
          <cell r="J36">
            <v>5837.1799999999994</v>
          </cell>
          <cell r="K36">
            <v>-749.15999999999985</v>
          </cell>
          <cell r="L36">
            <v>-3473.04</v>
          </cell>
          <cell r="M36">
            <v>-4358.5</v>
          </cell>
          <cell r="N36">
            <v>-9346.86</v>
          </cell>
          <cell r="O36">
            <v>-15965.580000000002</v>
          </cell>
          <cell r="P36">
            <v>-14279.34</v>
          </cell>
          <cell r="Q36">
            <v>-24940.83</v>
          </cell>
          <cell r="R36">
            <v>-105782.89</v>
          </cell>
          <cell r="S36">
            <v>-103528.42</v>
          </cell>
          <cell r="T36">
            <v>-101585.06</v>
          </cell>
          <cell r="U36">
            <v>-104755.94</v>
          </cell>
          <cell r="V36">
            <v>-109124.28</v>
          </cell>
          <cell r="W36">
            <v>-97179.76999999999</v>
          </cell>
          <cell r="X36">
            <v>-77485.83</v>
          </cell>
          <cell r="Y36">
            <v>-98286.44</v>
          </cell>
          <cell r="Z36">
            <v>-17785.929999999997</v>
          </cell>
          <cell r="AA36">
            <v>-14748.35</v>
          </cell>
          <cell r="AB36">
            <v>-18097.98</v>
          </cell>
          <cell r="AC36">
            <v>-63233.11</v>
          </cell>
          <cell r="AD36">
            <v>-63233.11</v>
          </cell>
        </row>
        <row r="37">
          <cell r="A37" t="str">
            <v>Accruals - Interest</v>
          </cell>
          <cell r="B37" t="str">
            <v>Accrued Interest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Lease liability</v>
          </cell>
          <cell r="B38" t="str">
            <v>Lease liability</v>
          </cell>
          <cell r="G38">
            <v>0.54</v>
          </cell>
          <cell r="H38">
            <v>0.54</v>
          </cell>
          <cell r="I38">
            <v>0.54</v>
          </cell>
          <cell r="J38">
            <v>0.54</v>
          </cell>
          <cell r="K38">
            <v>0.54</v>
          </cell>
          <cell r="L38">
            <v>0.54</v>
          </cell>
          <cell r="M38">
            <v>0.54</v>
          </cell>
          <cell r="N38">
            <v>0.54</v>
          </cell>
          <cell r="O38">
            <v>0.54</v>
          </cell>
          <cell r="P38">
            <v>0.54</v>
          </cell>
          <cell r="Q38">
            <v>0.54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G39">
            <v>-333855.95</v>
          </cell>
          <cell r="H39">
            <v>-421594.04</v>
          </cell>
          <cell r="I39">
            <v>-543557.72</v>
          </cell>
          <cell r="J39">
            <v>-524075.47</v>
          </cell>
          <cell r="K39">
            <v>-685796.76</v>
          </cell>
          <cell r="L39">
            <v>-765190.67</v>
          </cell>
          <cell r="M39">
            <v>-867697.29</v>
          </cell>
          <cell r="N39">
            <v>-816662.60000000009</v>
          </cell>
          <cell r="O39">
            <v>-820918.70000000007</v>
          </cell>
          <cell r="P39">
            <v>-794120.25</v>
          </cell>
          <cell r="Q39">
            <v>-843554.75</v>
          </cell>
          <cell r="R39">
            <v>-837771.81</v>
          </cell>
          <cell r="S39">
            <v>-866740.4</v>
          </cell>
          <cell r="T39">
            <v>-971885.25</v>
          </cell>
          <cell r="U39">
            <v>-1081859.3400000001</v>
          </cell>
          <cell r="V39">
            <v>-1224889.1200000001</v>
          </cell>
          <cell r="W39">
            <v>-1257001.8599999999</v>
          </cell>
          <cell r="X39">
            <v>-1383714.83</v>
          </cell>
          <cell r="Y39">
            <v>-1501926.4100000001</v>
          </cell>
          <cell r="Z39">
            <v>-1485103.5799999998</v>
          </cell>
          <cell r="AA39">
            <v>-1642020.0699999998</v>
          </cell>
          <cell r="AB39">
            <v>-1748633.76</v>
          </cell>
          <cell r="AC39">
            <v>-1494372.3800000001</v>
          </cell>
          <cell r="AD39">
            <v>-1415150.0971674656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-13481.779999999999</v>
          </cell>
          <cell r="H40">
            <v>-16388.54</v>
          </cell>
          <cell r="I40">
            <v>-17033.37</v>
          </cell>
          <cell r="J40">
            <v>-17813.59</v>
          </cell>
          <cell r="K40">
            <v>-14259</v>
          </cell>
          <cell r="L40">
            <v>-19172.489999999998</v>
          </cell>
          <cell r="M40">
            <v>-7918.67</v>
          </cell>
          <cell r="N40">
            <v>-8866.58</v>
          </cell>
          <cell r="O40">
            <v>-9867.07</v>
          </cell>
          <cell r="P40">
            <v>-10015.59</v>
          </cell>
          <cell r="Q40">
            <v>-6801.39</v>
          </cell>
          <cell r="R40">
            <v>-1208.53</v>
          </cell>
          <cell r="S40">
            <v>-6453.13</v>
          </cell>
          <cell r="T40">
            <v>-6425.2199999999993</v>
          </cell>
          <cell r="U40">
            <v>-16197.529999999999</v>
          </cell>
          <cell r="V40">
            <v>-2391.6999999999998</v>
          </cell>
          <cell r="W40">
            <v>-2417.6</v>
          </cell>
          <cell r="X40">
            <v>-3627.17</v>
          </cell>
          <cell r="Y40">
            <v>-3523.3999999999996</v>
          </cell>
          <cell r="Z40">
            <v>-3249.5299999999997</v>
          </cell>
          <cell r="AA40">
            <v>-13684.77</v>
          </cell>
          <cell r="AB40">
            <v>-3466.49</v>
          </cell>
          <cell r="AC40">
            <v>-4962.5400000000018</v>
          </cell>
          <cell r="AD40">
            <v>-4962.5400000000018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256449.93999999997</v>
          </cell>
          <cell r="H41">
            <v>239789.88999999996</v>
          </cell>
          <cell r="I41">
            <v>222437.16999999995</v>
          </cell>
          <cell r="J41">
            <v>205653.55999999997</v>
          </cell>
          <cell r="K41">
            <v>187367.03999999995</v>
          </cell>
          <cell r="L41">
            <v>170677.74999999997</v>
          </cell>
          <cell r="M41">
            <v>156748.22999999998</v>
          </cell>
          <cell r="N41">
            <v>139851.18</v>
          </cell>
          <cell r="O41">
            <v>122818.88999999998</v>
          </cell>
          <cell r="P41">
            <v>-49117.900000000031</v>
          </cell>
          <cell r="Q41">
            <v>-68104.430000000022</v>
          </cell>
          <cell r="R41">
            <v>-85496.760000000053</v>
          </cell>
          <cell r="S41">
            <v>-104292.25</v>
          </cell>
          <cell r="T41">
            <v>-137998.31</v>
          </cell>
          <cell r="U41">
            <v>-176168.63</v>
          </cell>
          <cell r="V41">
            <v>-78366.02</v>
          </cell>
          <cell r="W41">
            <v>25112.97</v>
          </cell>
          <cell r="X41">
            <v>-5479.35</v>
          </cell>
          <cell r="Y41">
            <v>-14092.77</v>
          </cell>
          <cell r="Z41">
            <v>-46314.36</v>
          </cell>
          <cell r="AA41">
            <v>-82025.009999999995</v>
          </cell>
          <cell r="AB41">
            <v>-269982.78999999998</v>
          </cell>
          <cell r="AC41">
            <v>-301021.17</v>
          </cell>
          <cell r="AD41">
            <v>-324021.17</v>
          </cell>
        </row>
        <row r="42">
          <cell r="A42" t="str">
            <v>Loan - Liability</v>
          </cell>
          <cell r="B42" t="str">
            <v>Loan - Payable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-846896.56</v>
          </cell>
          <cell r="H43">
            <v>-798363.30000000028</v>
          </cell>
          <cell r="I43">
            <v>-856142.28000000049</v>
          </cell>
          <cell r="J43">
            <v>-823578.55000000028</v>
          </cell>
          <cell r="K43">
            <v>-939641.5500000004</v>
          </cell>
          <cell r="L43">
            <v>-1126370.5200000003</v>
          </cell>
          <cell r="M43">
            <v>-1325352.7600000002</v>
          </cell>
          <cell r="N43">
            <v>-1358987.3600000006</v>
          </cell>
          <cell r="O43">
            <v>-1615082.6400000006</v>
          </cell>
          <cell r="P43">
            <v>-1672852.1900000006</v>
          </cell>
          <cell r="Q43">
            <v>-1963871.0299999998</v>
          </cell>
          <cell r="R43">
            <v>-1852573.77</v>
          </cell>
          <cell r="S43">
            <v>-1738980.08</v>
          </cell>
          <cell r="T43">
            <v>-1895668.18</v>
          </cell>
          <cell r="U43">
            <v>-2067832.6400000001</v>
          </cell>
          <cell r="V43">
            <v>-1832324.6900000002</v>
          </cell>
          <cell r="W43">
            <v>-1831832.8</v>
          </cell>
          <cell r="X43">
            <v>-1971711.99</v>
          </cell>
          <cell r="Y43">
            <v>-2202415.6500000004</v>
          </cell>
          <cell r="Z43">
            <v>-2108439.83</v>
          </cell>
          <cell r="AA43">
            <v>-2675518.11</v>
          </cell>
          <cell r="AB43">
            <v>-2969931.99</v>
          </cell>
          <cell r="AC43">
            <v>-2442307.4399999995</v>
          </cell>
          <cell r="AD43">
            <v>-2591470.0598998964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G46">
            <v>-1383460</v>
          </cell>
          <cell r="H46">
            <v>-1383460</v>
          </cell>
          <cell r="I46">
            <v>-1383460</v>
          </cell>
          <cell r="J46">
            <v>-1383460</v>
          </cell>
          <cell r="K46">
            <v>-1383460</v>
          </cell>
          <cell r="L46">
            <v>-1383460</v>
          </cell>
          <cell r="M46">
            <v>-1383460</v>
          </cell>
          <cell r="N46">
            <v>-1383460</v>
          </cell>
          <cell r="O46">
            <v>-1383460</v>
          </cell>
          <cell r="P46">
            <v>-1383460</v>
          </cell>
          <cell r="Q46">
            <v>-1383460</v>
          </cell>
          <cell r="R46">
            <v>-1383460</v>
          </cell>
          <cell r="S46">
            <v>-1383460</v>
          </cell>
          <cell r="T46">
            <v>-1383460</v>
          </cell>
          <cell r="U46">
            <v>-1383460</v>
          </cell>
          <cell r="V46">
            <v>-1383460</v>
          </cell>
          <cell r="W46">
            <v>-1383460</v>
          </cell>
          <cell r="X46">
            <v>-1383460</v>
          </cell>
          <cell r="Y46">
            <v>-1383460</v>
          </cell>
          <cell r="Z46">
            <v>-1383460</v>
          </cell>
          <cell r="AA46">
            <v>-1383460</v>
          </cell>
          <cell r="AB46">
            <v>-1383460</v>
          </cell>
          <cell r="AC46">
            <v>-1383460</v>
          </cell>
          <cell r="AD46">
            <v>-1383460</v>
          </cell>
        </row>
        <row r="47">
          <cell r="A47" t="str">
            <v>Leave Provision - Non-current</v>
          </cell>
          <cell r="B47" t="str">
            <v>Leave Provision - Non-current</v>
          </cell>
          <cell r="R47">
            <v>-16600.28</v>
          </cell>
          <cell r="S47">
            <v>-16600.28</v>
          </cell>
          <cell r="T47">
            <v>-16600.28</v>
          </cell>
          <cell r="U47">
            <v>-16600.28</v>
          </cell>
          <cell r="V47">
            <v>-16600.28</v>
          </cell>
          <cell r="W47">
            <v>-16600.28</v>
          </cell>
          <cell r="X47">
            <v>-16600.28</v>
          </cell>
          <cell r="Y47">
            <v>-11250.86</v>
          </cell>
          <cell r="Z47">
            <v>-11250.86</v>
          </cell>
          <cell r="AA47">
            <v>-11250.86</v>
          </cell>
          <cell r="AB47">
            <v>-6721.06</v>
          </cell>
          <cell r="AC47">
            <v>-6721.06</v>
          </cell>
          <cell r="AD47">
            <v>-6721.06</v>
          </cell>
        </row>
        <row r="48">
          <cell r="A48" t="str">
            <v>Lease liability - non current</v>
          </cell>
          <cell r="B48" t="str">
            <v>Lease Liability - Non Current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G49">
            <v>-1616540</v>
          </cell>
          <cell r="H49">
            <v>-1616540</v>
          </cell>
          <cell r="I49">
            <v>-1616540</v>
          </cell>
          <cell r="J49">
            <v>-1616540</v>
          </cell>
          <cell r="K49">
            <v>-1616540</v>
          </cell>
          <cell r="L49">
            <v>-1616540</v>
          </cell>
          <cell r="M49">
            <v>-1616540</v>
          </cell>
          <cell r="N49">
            <v>-1616540</v>
          </cell>
          <cell r="O49">
            <v>-1616540</v>
          </cell>
          <cell r="P49">
            <v>-1616540</v>
          </cell>
          <cell r="Q49">
            <v>-1616540</v>
          </cell>
          <cell r="R49">
            <v>-1616540</v>
          </cell>
          <cell r="S49">
            <v>-1616540</v>
          </cell>
          <cell r="T49">
            <v>-1616540</v>
          </cell>
          <cell r="U49">
            <v>-1616540</v>
          </cell>
          <cell r="V49">
            <v>-1616540</v>
          </cell>
          <cell r="W49">
            <v>-1616540</v>
          </cell>
          <cell r="X49">
            <v>-1616540</v>
          </cell>
          <cell r="Y49">
            <v>-1616540</v>
          </cell>
          <cell r="Z49">
            <v>-1616540</v>
          </cell>
          <cell r="AA49">
            <v>-1616540</v>
          </cell>
          <cell r="AB49">
            <v>-1616540</v>
          </cell>
          <cell r="AC49">
            <v>-1616540</v>
          </cell>
          <cell r="AD49">
            <v>-1616540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-3000000</v>
          </cell>
          <cell r="H50">
            <v>-3000000</v>
          </cell>
          <cell r="I50">
            <v>-3000000</v>
          </cell>
          <cell r="J50">
            <v>-3000000</v>
          </cell>
          <cell r="K50">
            <v>-3000000</v>
          </cell>
          <cell r="L50">
            <v>-3000000</v>
          </cell>
          <cell r="M50">
            <v>-3000000</v>
          </cell>
          <cell r="N50">
            <v>-3000000</v>
          </cell>
          <cell r="O50">
            <v>-3000000</v>
          </cell>
          <cell r="P50">
            <v>-3000000</v>
          </cell>
          <cell r="Q50">
            <v>-3000000</v>
          </cell>
          <cell r="R50">
            <v>-3016600.2800000003</v>
          </cell>
          <cell r="S50">
            <v>-3016600.2800000003</v>
          </cell>
          <cell r="T50">
            <v>-3016600.2800000003</v>
          </cell>
          <cell r="U50">
            <v>-3016600.2800000003</v>
          </cell>
          <cell r="V50">
            <v>-3016600.2800000003</v>
          </cell>
          <cell r="W50">
            <v>-3016600.2800000003</v>
          </cell>
          <cell r="X50">
            <v>-3016600.2800000003</v>
          </cell>
          <cell r="Y50">
            <v>-3011250.8600000003</v>
          </cell>
          <cell r="Z50">
            <v>-3011250.8600000003</v>
          </cell>
          <cell r="AA50">
            <v>-3011250.8600000003</v>
          </cell>
          <cell r="AB50">
            <v>-3006721.06</v>
          </cell>
          <cell r="AC50">
            <v>-3006721.06</v>
          </cell>
          <cell r="AD50">
            <v>-3006721.06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-3846896.56</v>
          </cell>
          <cell r="H51">
            <v>-3798363.3000000003</v>
          </cell>
          <cell r="I51">
            <v>-3856142.2800000003</v>
          </cell>
          <cell r="J51">
            <v>-3823578.5500000003</v>
          </cell>
          <cell r="K51">
            <v>-3939641.5500000003</v>
          </cell>
          <cell r="L51">
            <v>-4126370.5200000005</v>
          </cell>
          <cell r="M51">
            <v>-4325352.76</v>
          </cell>
          <cell r="N51">
            <v>-4358987.3600000003</v>
          </cell>
          <cell r="O51">
            <v>-4615082.6400000006</v>
          </cell>
          <cell r="P51">
            <v>-4672852.1900000004</v>
          </cell>
          <cell r="Q51">
            <v>-4963871.0299999993</v>
          </cell>
          <cell r="R51">
            <v>-4869174.0500000007</v>
          </cell>
          <cell r="S51">
            <v>-4755580.3600000003</v>
          </cell>
          <cell r="T51">
            <v>-4912268.46</v>
          </cell>
          <cell r="U51">
            <v>-5084432.92</v>
          </cell>
          <cell r="V51">
            <v>-4848924.9700000007</v>
          </cell>
          <cell r="W51">
            <v>-4848433.08</v>
          </cell>
          <cell r="X51">
            <v>-4988312.2700000005</v>
          </cell>
          <cell r="Y51">
            <v>-5213666.5100000007</v>
          </cell>
          <cell r="Z51">
            <v>-5119690.6900000004</v>
          </cell>
          <cell r="AA51">
            <v>-5686768.9700000007</v>
          </cell>
          <cell r="AB51">
            <v>-5976653.0500000007</v>
          </cell>
          <cell r="AC51">
            <v>-5449028.5</v>
          </cell>
          <cell r="AD51">
            <v>-5598191.1198998969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546585.02</v>
          </cell>
          <cell r="H53">
            <v>738474.2799999998</v>
          </cell>
          <cell r="I53">
            <v>857382.56999999937</v>
          </cell>
          <cell r="J53">
            <v>1050298.9599999995</v>
          </cell>
          <cell r="K53">
            <v>1212066.9499999997</v>
          </cell>
          <cell r="L53">
            <v>1267853.04</v>
          </cell>
          <cell r="M53">
            <v>1358739.0700000003</v>
          </cell>
          <cell r="N53">
            <v>1569812.2199999997</v>
          </cell>
          <cell r="O53">
            <v>1700384.9900000002</v>
          </cell>
          <cell r="P53">
            <v>1815759.7699999986</v>
          </cell>
          <cell r="Q53">
            <v>1899021.2200000007</v>
          </cell>
          <cell r="R53">
            <v>1926938.1499999994</v>
          </cell>
          <cell r="S53">
            <v>2079374.9900000002</v>
          </cell>
          <cell r="T53">
            <v>2191571.12</v>
          </cell>
          <cell r="U53">
            <v>2287749.3100000005</v>
          </cell>
          <cell r="V53">
            <v>2415748.3299999991</v>
          </cell>
          <cell r="W53">
            <v>2551276.12</v>
          </cell>
          <cell r="X53">
            <v>2654683.0199999996</v>
          </cell>
          <cell r="Y53">
            <v>2771414.08</v>
          </cell>
          <cell r="Z53">
            <v>2940806.0999999996</v>
          </cell>
          <cell r="AA53">
            <v>3110088.92</v>
          </cell>
          <cell r="AB53">
            <v>3218615.5299999975</v>
          </cell>
          <cell r="AC53">
            <v>3347747.4499999993</v>
          </cell>
          <cell r="AD53">
            <v>3477894.4567240868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 t="str">
            <v>Reverses</v>
          </cell>
          <cell r="B57" t="str">
            <v>RESERVES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351876.99</v>
          </cell>
          <cell r="H58">
            <v>351876.99</v>
          </cell>
          <cell r="I58">
            <v>351876.99</v>
          </cell>
          <cell r="J58">
            <v>351876.99</v>
          </cell>
          <cell r="K58">
            <v>351876.99</v>
          </cell>
          <cell r="L58">
            <v>351876.99</v>
          </cell>
          <cell r="M58">
            <v>351876.99</v>
          </cell>
          <cell r="N58">
            <v>351876.99</v>
          </cell>
          <cell r="O58">
            <v>351876.99</v>
          </cell>
          <cell r="P58">
            <v>351876.99</v>
          </cell>
          <cell r="Q58">
            <v>351876.99</v>
          </cell>
          <cell r="R58">
            <v>351876.99</v>
          </cell>
          <cell r="S58">
            <v>1926937.15</v>
          </cell>
          <cell r="T58">
            <v>1926937.15</v>
          </cell>
          <cell r="U58">
            <v>1926937.15</v>
          </cell>
          <cell r="V58">
            <v>1926937.15</v>
          </cell>
          <cell r="W58">
            <v>1926937.15</v>
          </cell>
          <cell r="X58">
            <v>1926937.15</v>
          </cell>
          <cell r="Y58">
            <v>1926937.15</v>
          </cell>
          <cell r="Z58">
            <v>1926937.15</v>
          </cell>
          <cell r="AA58">
            <v>1926937.15</v>
          </cell>
          <cell r="AB58">
            <v>1926937.15</v>
          </cell>
          <cell r="AC58">
            <v>1926937.15</v>
          </cell>
          <cell r="AD58">
            <v>1926937.15</v>
          </cell>
        </row>
        <row r="59">
          <cell r="A59" t="str">
            <v>Profit for Period</v>
          </cell>
          <cell r="B59" t="str">
            <v>Profit for the Period</v>
          </cell>
          <cell r="G59">
            <v>194707.03</v>
          </cell>
          <cell r="H59">
            <v>386596.29</v>
          </cell>
          <cell r="I59">
            <v>505504.58</v>
          </cell>
          <cell r="J59">
            <v>698420.97</v>
          </cell>
          <cell r="K59">
            <v>860188.96</v>
          </cell>
          <cell r="L59">
            <v>915975.05</v>
          </cell>
          <cell r="M59">
            <v>1006861.08</v>
          </cell>
          <cell r="N59">
            <v>1217934.23</v>
          </cell>
          <cell r="O59">
            <v>1348507</v>
          </cell>
          <cell r="P59">
            <v>1463881.78</v>
          </cell>
          <cell r="Q59">
            <v>1547143.23</v>
          </cell>
          <cell r="R59">
            <v>1575060.16</v>
          </cell>
          <cell r="S59">
            <v>152436.84</v>
          </cell>
          <cell r="T59">
            <v>264632.96999999997</v>
          </cell>
          <cell r="U59">
            <v>360811.16</v>
          </cell>
          <cell r="V59">
            <v>488810.18</v>
          </cell>
          <cell r="W59">
            <v>624337.97</v>
          </cell>
          <cell r="X59">
            <v>727744.87</v>
          </cell>
          <cell r="Y59">
            <v>844475.93</v>
          </cell>
          <cell r="Z59">
            <v>1013867.95</v>
          </cell>
          <cell r="AA59">
            <v>1183150.77</v>
          </cell>
          <cell r="AB59">
            <v>1291677.3799999999</v>
          </cell>
          <cell r="AC59">
            <v>1420809.3</v>
          </cell>
          <cell r="AD59">
            <v>1550957.3067240864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546584.02</v>
          </cell>
          <cell r="H60">
            <v>738473.28</v>
          </cell>
          <cell r="I60">
            <v>857381.57000000007</v>
          </cell>
          <cell r="J60">
            <v>1050297.96</v>
          </cell>
          <cell r="K60">
            <v>1212065.95</v>
          </cell>
          <cell r="L60">
            <v>1267852.04</v>
          </cell>
          <cell r="M60">
            <v>1358738.0699999998</v>
          </cell>
          <cell r="N60">
            <v>1569811.22</v>
          </cell>
          <cell r="O60">
            <v>1700383.99</v>
          </cell>
          <cell r="P60">
            <v>1815758.77</v>
          </cell>
          <cell r="Q60">
            <v>1899020.22</v>
          </cell>
          <cell r="R60">
            <v>1926937.15</v>
          </cell>
          <cell r="S60">
            <v>2079373.99</v>
          </cell>
          <cell r="T60">
            <v>2191570.12</v>
          </cell>
          <cell r="U60">
            <v>2287748.31</v>
          </cell>
          <cell r="V60">
            <v>2415747.33</v>
          </cell>
          <cell r="W60">
            <v>2551275.12</v>
          </cell>
          <cell r="X60">
            <v>2654682.02</v>
          </cell>
          <cell r="Y60">
            <v>2771413.08</v>
          </cell>
          <cell r="Z60">
            <v>2940805.0999999996</v>
          </cell>
          <cell r="AA60">
            <v>3110087.92</v>
          </cell>
          <cell r="AB60">
            <v>3218614.53</v>
          </cell>
          <cell r="AC60">
            <v>3347746.45</v>
          </cell>
          <cell r="AD60">
            <v>3477894.4567240863</v>
          </cell>
        </row>
        <row r="63"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30</v>
          </cell>
          <cell r="S64">
            <v>37.889318077861873</v>
          </cell>
          <cell r="T64">
            <v>29.044158769905735</v>
          </cell>
          <cell r="U64">
            <v>36.838296086940787</v>
          </cell>
          <cell r="V64">
            <v>14.547287128710515</v>
          </cell>
          <cell r="W64">
            <v>16.86183373805299</v>
          </cell>
          <cell r="X64">
            <v>26.96069760518737</v>
          </cell>
          <cell r="Y64">
            <v>49.121522262842895</v>
          </cell>
          <cell r="Z64">
            <v>50.759345515308951</v>
          </cell>
          <cell r="AA64">
            <v>46.752238991337713</v>
          </cell>
          <cell r="AB64">
            <v>44.627962932954844</v>
          </cell>
          <cell r="AC64">
            <v>30.222641200577055</v>
          </cell>
          <cell r="AD64">
            <v>29.059142845849699</v>
          </cell>
        </row>
        <row r="65">
          <cell r="A65" t="str">
            <v>Stock turns</v>
          </cell>
          <cell r="B65" t="str">
            <v>Stock turns</v>
          </cell>
          <cell r="R65">
            <v>2.9920660849748169</v>
          </cell>
          <cell r="S65">
            <v>3.342494705391919</v>
          </cell>
          <cell r="T65">
            <v>3.3607753019609969</v>
          </cell>
          <cell r="U65">
            <v>3.2943510039019892</v>
          </cell>
          <cell r="V65">
            <v>3.508809999929646</v>
          </cell>
          <cell r="W65">
            <v>4.0618574202268345</v>
          </cell>
          <cell r="X65">
            <v>5.9088620284788265</v>
          </cell>
          <cell r="Y65">
            <v>4.6710930741156487</v>
          </cell>
          <cell r="Z65">
            <v>4.8144514439970312</v>
          </cell>
          <cell r="AA65">
            <v>4.3784945642611452</v>
          </cell>
          <cell r="AB65">
            <v>3.835497098407882</v>
          </cell>
          <cell r="AC65">
            <v>4.8720885708280388</v>
          </cell>
          <cell r="AD65">
            <v>4.7975389988663553</v>
          </cell>
        </row>
        <row r="66">
          <cell r="A66" t="str">
            <v>Creditor Days</v>
          </cell>
          <cell r="B66" t="str">
            <v>Creditor Days</v>
          </cell>
          <cell r="R66">
            <v>47.712817972826883</v>
          </cell>
          <cell r="S66">
            <v>36.753771874212823</v>
          </cell>
          <cell r="T66">
            <v>46.581780296083153</v>
          </cell>
          <cell r="U66">
            <v>46.13813371511673</v>
          </cell>
          <cell r="V66">
            <v>21.227270301045642</v>
          </cell>
          <cell r="W66">
            <v>24.87522032524776</v>
          </cell>
          <cell r="X66">
            <v>26.865246861356184</v>
          </cell>
          <cell r="Y66">
            <v>26.03659026262962</v>
          </cell>
          <cell r="Z66">
            <v>26.070577685601496</v>
          </cell>
          <cell r="AA66">
            <v>37.846919596952802</v>
          </cell>
          <cell r="AB66">
            <v>29.493561420745422</v>
          </cell>
          <cell r="AC66">
            <v>28.61643176172284</v>
          </cell>
          <cell r="AD66">
            <v>35</v>
          </cell>
        </row>
        <row r="67">
          <cell r="A67" t="str">
            <v>Current Ratio</v>
          </cell>
          <cell r="B67" t="str">
            <v>Current Ratio</v>
          </cell>
          <cell r="R67">
            <v>2.7839695582001038</v>
          </cell>
          <cell r="S67">
            <v>2.9878557148279699</v>
          </cell>
          <cell r="T67">
            <v>2.8833093774882057</v>
          </cell>
          <cell r="U67">
            <v>2.7747521143684044</v>
          </cell>
          <cell r="V67">
            <v>3.0752949576856925</v>
          </cell>
          <cell r="W67">
            <v>3.1499099699492223</v>
          </cell>
          <cell r="X67">
            <v>3.0511782757886459</v>
          </cell>
          <cell r="Y67">
            <v>2.8881192022041797</v>
          </cell>
          <cell r="Z67">
            <v>3.0538907861553723</v>
          </cell>
          <cell r="AA67">
            <v>2.6829294756670516</v>
          </cell>
          <cell r="AB67">
            <v>2.5520491531524931</v>
          </cell>
          <cell r="AC67">
            <v>2.941325077403032</v>
          </cell>
          <cell r="AD67">
            <v>2.8809909684494337</v>
          </cell>
        </row>
      </sheetData>
      <sheetData sheetId="67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1179515</v>
          </cell>
          <cell r="H8">
            <v>1068916</v>
          </cell>
          <cell r="I8">
            <v>1043257</v>
          </cell>
          <cell r="J8">
            <v>1238394</v>
          </cell>
          <cell r="K8">
            <v>1621085</v>
          </cell>
          <cell r="L8">
            <v>283200</v>
          </cell>
          <cell r="M8">
            <v>106817</v>
          </cell>
          <cell r="N8">
            <v>135160</v>
          </cell>
          <cell r="O8">
            <v>424755</v>
          </cell>
          <cell r="P8">
            <v>269089</v>
          </cell>
          <cell r="Q8">
            <v>179838</v>
          </cell>
          <cell r="R8">
            <v>282398</v>
          </cell>
          <cell r="S8">
            <v>395904</v>
          </cell>
          <cell r="T8">
            <v>302317</v>
          </cell>
          <cell r="U8">
            <v>354755</v>
          </cell>
          <cell r="V8">
            <v>513961</v>
          </cell>
          <cell r="W8">
            <v>225353</v>
          </cell>
          <cell r="X8">
            <v>189085</v>
          </cell>
          <cell r="Y8">
            <v>159909.54999999999</v>
          </cell>
          <cell r="Z8">
            <v>100261.27</v>
          </cell>
          <cell r="AA8">
            <v>297985</v>
          </cell>
          <cell r="AB8">
            <v>27234</v>
          </cell>
          <cell r="AC8">
            <v>94373</v>
          </cell>
          <cell r="AD8">
            <v>294291.72184117604</v>
          </cell>
        </row>
        <row r="9">
          <cell r="A9" t="str">
            <v>Inventory</v>
          </cell>
          <cell r="B9" t="str">
            <v>Inventory</v>
          </cell>
          <cell r="G9">
            <v>1100000</v>
          </cell>
          <cell r="H9">
            <v>1100000</v>
          </cell>
          <cell r="I9">
            <v>1100000</v>
          </cell>
          <cell r="J9">
            <v>1100000</v>
          </cell>
          <cell r="K9">
            <v>1100000</v>
          </cell>
          <cell r="L9">
            <v>1021078</v>
          </cell>
          <cell r="M9">
            <v>962686</v>
          </cell>
          <cell r="N9">
            <v>981198</v>
          </cell>
          <cell r="O9">
            <v>963822</v>
          </cell>
          <cell r="P9">
            <v>876085</v>
          </cell>
          <cell r="Q9">
            <v>1085976</v>
          </cell>
          <cell r="R9">
            <v>1043565</v>
          </cell>
          <cell r="S9">
            <v>1024657</v>
          </cell>
          <cell r="T9">
            <v>1024657</v>
          </cell>
          <cell r="U9">
            <v>1240272</v>
          </cell>
          <cell r="V9">
            <v>1341263</v>
          </cell>
          <cell r="W9">
            <v>1414747</v>
          </cell>
          <cell r="X9">
            <v>1457153</v>
          </cell>
          <cell r="Y9">
            <v>1533877.8599999999</v>
          </cell>
          <cell r="Z9">
            <v>1486337.8199999998</v>
          </cell>
          <cell r="AA9">
            <v>1427030</v>
          </cell>
          <cell r="AB9">
            <v>1333294</v>
          </cell>
          <cell r="AC9">
            <v>1243591</v>
          </cell>
          <cell r="AD9">
            <v>1243591</v>
          </cell>
        </row>
        <row r="10">
          <cell r="A10" t="str">
            <v>Trade Debtors</v>
          </cell>
          <cell r="B10" t="str">
            <v>Trade Debtors</v>
          </cell>
          <cell r="G10">
            <v>1242863.18</v>
          </cell>
          <cell r="H10">
            <v>1459738.7</v>
          </cell>
          <cell r="I10">
            <v>1360925.17</v>
          </cell>
          <cell r="J10">
            <v>1723389.67</v>
          </cell>
          <cell r="K10">
            <v>1791307.15</v>
          </cell>
          <cell r="L10">
            <v>1316493</v>
          </cell>
          <cell r="M10">
            <v>1552252</v>
          </cell>
          <cell r="N10">
            <v>1481320</v>
          </cell>
          <cell r="O10">
            <v>1562799</v>
          </cell>
          <cell r="P10">
            <v>1496457</v>
          </cell>
          <cell r="Q10">
            <v>1843630</v>
          </cell>
          <cell r="R10">
            <v>1895726</v>
          </cell>
          <cell r="S10">
            <v>1818765</v>
          </cell>
          <cell r="T10">
            <v>1909635</v>
          </cell>
          <cell r="U10">
            <v>1982164</v>
          </cell>
          <cell r="V10">
            <v>1770020</v>
          </cell>
          <cell r="W10">
            <v>1946591</v>
          </cell>
          <cell r="X10">
            <v>2121162</v>
          </cell>
          <cell r="Y10">
            <v>1606988.08</v>
          </cell>
          <cell r="Z10">
            <v>1532166.96</v>
          </cell>
          <cell r="AA10">
            <v>1330805</v>
          </cell>
          <cell r="AB10">
            <v>1589083</v>
          </cell>
          <cell r="AC10">
            <v>1609008</v>
          </cell>
          <cell r="AD10">
            <v>1770107.4</v>
          </cell>
        </row>
        <row r="11">
          <cell r="A11" t="str">
            <v>Provision for Doubtful Debts</v>
          </cell>
          <cell r="B11" t="str">
            <v>Provision for Doubtful Debts</v>
          </cell>
          <cell r="L11">
            <v>-80000</v>
          </cell>
          <cell r="M11">
            <v>-80000</v>
          </cell>
          <cell r="N11">
            <v>-80000</v>
          </cell>
          <cell r="O11">
            <v>-55143</v>
          </cell>
          <cell r="P11">
            <v>-48960</v>
          </cell>
          <cell r="Q11">
            <v>-45870</v>
          </cell>
          <cell r="R11">
            <v>-41246</v>
          </cell>
          <cell r="S11">
            <v>-37325</v>
          </cell>
          <cell r="T11">
            <v>-41285</v>
          </cell>
          <cell r="U11">
            <v>-45761</v>
          </cell>
          <cell r="V11">
            <v>-50102</v>
          </cell>
          <cell r="W11">
            <v>-53102</v>
          </cell>
          <cell r="X11">
            <v>-72970</v>
          </cell>
          <cell r="Y11">
            <v>-80884.69</v>
          </cell>
          <cell r="Z11">
            <v>-100719.69</v>
          </cell>
          <cell r="AA11">
            <v>-115862</v>
          </cell>
          <cell r="AB11">
            <v>-135862</v>
          </cell>
          <cell r="AC11">
            <v>-155862</v>
          </cell>
          <cell r="AD11">
            <v>-175862</v>
          </cell>
        </row>
        <row r="12">
          <cell r="A12" t="str">
            <v>Other current assets</v>
          </cell>
          <cell r="B12" t="str">
            <v>Other current assets</v>
          </cell>
          <cell r="J12">
            <v>1440</v>
          </cell>
          <cell r="K12">
            <v>1440</v>
          </cell>
          <cell r="L12">
            <v>76697.25</v>
          </cell>
          <cell r="M12">
            <v>68311</v>
          </cell>
          <cell r="N12">
            <v>55921</v>
          </cell>
          <cell r="O12">
            <v>42380</v>
          </cell>
          <cell r="P12">
            <v>38391</v>
          </cell>
          <cell r="Q12">
            <v>26082</v>
          </cell>
          <cell r="R12">
            <v>3381</v>
          </cell>
          <cell r="S12">
            <v>33379</v>
          </cell>
          <cell r="T12">
            <v>49031</v>
          </cell>
          <cell r="U12">
            <v>45023</v>
          </cell>
          <cell r="V12">
            <v>44547</v>
          </cell>
          <cell r="W12">
            <v>54626</v>
          </cell>
          <cell r="X12">
            <v>34911</v>
          </cell>
          <cell r="Y12">
            <v>25106.449999999997</v>
          </cell>
          <cell r="Z12">
            <v>38625.43</v>
          </cell>
          <cell r="AA12">
            <v>50220.02</v>
          </cell>
          <cell r="AB12">
            <v>44143</v>
          </cell>
          <cell r="AC12">
            <v>87233</v>
          </cell>
          <cell r="AD12">
            <v>77233</v>
          </cell>
        </row>
        <row r="13">
          <cell r="A13" t="str">
            <v>InterCompany Receivable</v>
          </cell>
          <cell r="B13" t="str">
            <v>InterCompany Receivable</v>
          </cell>
          <cell r="U13">
            <v>300000</v>
          </cell>
          <cell r="V13">
            <v>700000</v>
          </cell>
          <cell r="W13">
            <v>700000</v>
          </cell>
          <cell r="X13">
            <v>750000</v>
          </cell>
          <cell r="Y13">
            <v>800000</v>
          </cell>
          <cell r="Z13">
            <v>890186.68</v>
          </cell>
          <cell r="AA13">
            <v>1186102</v>
          </cell>
          <cell r="AB13">
            <v>1233827</v>
          </cell>
          <cell r="AC13">
            <v>1333413</v>
          </cell>
          <cell r="AD13">
            <v>1433413</v>
          </cell>
        </row>
        <row r="14">
          <cell r="A14" t="str">
            <v>Loan - Asset</v>
          </cell>
          <cell r="B14" t="str">
            <v>Loan - Receivable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3522378.1799999997</v>
          </cell>
          <cell r="H15">
            <v>3628654.7</v>
          </cell>
          <cell r="I15">
            <v>3504182.17</v>
          </cell>
          <cell r="J15">
            <v>4063223.67</v>
          </cell>
          <cell r="K15">
            <v>4513832.1500000004</v>
          </cell>
          <cell r="L15">
            <v>2617468.25</v>
          </cell>
          <cell r="M15">
            <v>2610066</v>
          </cell>
          <cell r="N15">
            <v>2573599</v>
          </cell>
          <cell r="O15">
            <v>2938613</v>
          </cell>
          <cell r="P15">
            <v>2631062</v>
          </cell>
          <cell r="Q15">
            <v>3089656</v>
          </cell>
          <cell r="R15">
            <v>3183824</v>
          </cell>
          <cell r="S15">
            <v>3235380</v>
          </cell>
          <cell r="T15">
            <v>3244355</v>
          </cell>
          <cell r="U15">
            <v>3876453</v>
          </cell>
          <cell r="V15">
            <v>4319689</v>
          </cell>
          <cell r="W15">
            <v>4288215</v>
          </cell>
          <cell r="X15">
            <v>4479341</v>
          </cell>
          <cell r="Y15">
            <v>4044997.2500000005</v>
          </cell>
          <cell r="Z15">
            <v>3946858.47</v>
          </cell>
          <cell r="AA15">
            <v>4176280.02</v>
          </cell>
          <cell r="AB15">
            <v>4091719</v>
          </cell>
          <cell r="AC15">
            <v>4211756</v>
          </cell>
          <cell r="AD15">
            <v>4642774.1218411755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2606222</v>
          </cell>
          <cell r="H18">
            <v>2606222</v>
          </cell>
          <cell r="I18">
            <v>2606222</v>
          </cell>
          <cell r="J18">
            <v>2606222</v>
          </cell>
          <cell r="K18">
            <v>2606222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512666.68</v>
          </cell>
          <cell r="H19">
            <v>524156.68</v>
          </cell>
          <cell r="I19">
            <v>524156.68</v>
          </cell>
          <cell r="J19">
            <v>524156.68</v>
          </cell>
          <cell r="K19">
            <v>524156.68</v>
          </cell>
          <cell r="L19">
            <v>472416</v>
          </cell>
          <cell r="M19">
            <v>464882</v>
          </cell>
          <cell r="N19">
            <v>457347</v>
          </cell>
          <cell r="O19">
            <v>450512</v>
          </cell>
          <cell r="P19">
            <v>446598</v>
          </cell>
          <cell r="Q19">
            <v>449881</v>
          </cell>
          <cell r="R19">
            <v>468306</v>
          </cell>
          <cell r="S19">
            <v>462268</v>
          </cell>
          <cell r="T19">
            <v>460017</v>
          </cell>
          <cell r="U19">
            <v>491311</v>
          </cell>
          <cell r="V19">
            <v>482874</v>
          </cell>
          <cell r="W19">
            <v>474437</v>
          </cell>
          <cell r="X19">
            <v>466000</v>
          </cell>
          <cell r="Y19">
            <v>458738.79000000004</v>
          </cell>
          <cell r="Z19">
            <v>450278.28</v>
          </cell>
          <cell r="AA19">
            <v>445992</v>
          </cell>
          <cell r="AB19">
            <v>437451</v>
          </cell>
          <cell r="AC19">
            <v>428910</v>
          </cell>
          <cell r="AD19">
            <v>420450</v>
          </cell>
        </row>
        <row r="20">
          <cell r="A20" t="str">
            <v>FA  - Motor Vehicle</v>
          </cell>
          <cell r="B20" t="str">
            <v>Motor Vehicle</v>
          </cell>
          <cell r="G20">
            <v>221851</v>
          </cell>
          <cell r="H20">
            <v>240123</v>
          </cell>
          <cell r="I20">
            <v>240123</v>
          </cell>
          <cell r="J20">
            <v>308345</v>
          </cell>
          <cell r="K20">
            <v>308756</v>
          </cell>
          <cell r="L20">
            <v>210754</v>
          </cell>
          <cell r="M20">
            <v>207159</v>
          </cell>
          <cell r="N20">
            <v>203563</v>
          </cell>
          <cell r="O20">
            <v>199967</v>
          </cell>
          <cell r="P20">
            <v>196371</v>
          </cell>
          <cell r="Q20">
            <v>193423</v>
          </cell>
          <cell r="R20">
            <v>190475</v>
          </cell>
          <cell r="S20">
            <v>187464</v>
          </cell>
          <cell r="T20">
            <v>184452</v>
          </cell>
          <cell r="U20">
            <v>203819</v>
          </cell>
          <cell r="V20">
            <v>200380</v>
          </cell>
          <cell r="W20">
            <v>196941</v>
          </cell>
          <cell r="X20">
            <v>193503</v>
          </cell>
          <cell r="Y20">
            <v>190064.47999999998</v>
          </cell>
          <cell r="Z20">
            <v>186625.84999999998</v>
          </cell>
          <cell r="AA20">
            <v>183187.41999999998</v>
          </cell>
          <cell r="AB20">
            <v>179748.41999999998</v>
          </cell>
          <cell r="AC20">
            <v>176310.41999999998</v>
          </cell>
          <cell r="AD20">
            <v>172871.41999999998</v>
          </cell>
        </row>
        <row r="21">
          <cell r="A21" t="str">
            <v>FA - Furn &amp; Fitts</v>
          </cell>
          <cell r="B21" t="str">
            <v>Furn &amp; Fitts</v>
          </cell>
          <cell r="G21">
            <v>17176</v>
          </cell>
          <cell r="H21">
            <v>18903</v>
          </cell>
          <cell r="I21">
            <v>18903</v>
          </cell>
          <cell r="J21">
            <v>18903</v>
          </cell>
          <cell r="K21">
            <v>18903</v>
          </cell>
          <cell r="L21">
            <v>16294.81</v>
          </cell>
          <cell r="M21">
            <v>15958</v>
          </cell>
          <cell r="N21">
            <v>15621</v>
          </cell>
          <cell r="O21">
            <v>17272</v>
          </cell>
          <cell r="P21">
            <v>16896</v>
          </cell>
          <cell r="Q21">
            <v>17285</v>
          </cell>
          <cell r="R21">
            <v>17284</v>
          </cell>
          <cell r="S21">
            <v>17259</v>
          </cell>
          <cell r="T21">
            <v>16837</v>
          </cell>
          <cell r="U21">
            <v>26734</v>
          </cell>
          <cell r="V21">
            <v>29601</v>
          </cell>
          <cell r="W21">
            <v>28843</v>
          </cell>
          <cell r="X21">
            <v>30911</v>
          </cell>
          <cell r="Y21">
            <v>31371.19</v>
          </cell>
          <cell r="Z21">
            <v>36070.76</v>
          </cell>
          <cell r="AA21">
            <v>35651.49</v>
          </cell>
          <cell r="AB21">
            <v>35048</v>
          </cell>
          <cell r="AC21">
            <v>33935</v>
          </cell>
          <cell r="AD21">
            <v>33106</v>
          </cell>
        </row>
        <row r="22">
          <cell r="A22" t="str">
            <v>FA  - Computer</v>
          </cell>
          <cell r="B22" t="str">
            <v>Computer</v>
          </cell>
        </row>
        <row r="23">
          <cell r="A23" t="str">
            <v>FA - Lease Assets</v>
          </cell>
          <cell r="B23" t="str">
            <v>Capitalised Lease Assets</v>
          </cell>
          <cell r="U23">
            <v>28650</v>
          </cell>
          <cell r="V23">
            <v>68650</v>
          </cell>
          <cell r="W23">
            <v>151432</v>
          </cell>
          <cell r="X23">
            <v>220266</v>
          </cell>
          <cell r="Y23">
            <v>218403.97</v>
          </cell>
          <cell r="Z23">
            <v>216542.30000000002</v>
          </cell>
          <cell r="AA23">
            <v>214680.85</v>
          </cell>
          <cell r="AB23">
            <v>212818.85</v>
          </cell>
          <cell r="AC23">
            <v>210957.85</v>
          </cell>
          <cell r="AD23">
            <v>209096.85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3357915.68</v>
          </cell>
          <cell r="H24">
            <v>3389404.68</v>
          </cell>
          <cell r="I24">
            <v>3389404.68</v>
          </cell>
          <cell r="J24">
            <v>3457626.68</v>
          </cell>
          <cell r="K24">
            <v>3458037.68</v>
          </cell>
          <cell r="L24">
            <v>699464.81</v>
          </cell>
          <cell r="M24">
            <v>687999</v>
          </cell>
          <cell r="N24">
            <v>676531</v>
          </cell>
          <cell r="O24">
            <v>667751</v>
          </cell>
          <cell r="P24">
            <v>659865</v>
          </cell>
          <cell r="Q24">
            <v>660589</v>
          </cell>
          <cell r="R24">
            <v>676065</v>
          </cell>
          <cell r="S24">
            <v>666991</v>
          </cell>
          <cell r="T24">
            <v>661306</v>
          </cell>
          <cell r="U24">
            <v>750514</v>
          </cell>
          <cell r="V24">
            <v>781505</v>
          </cell>
          <cell r="W24">
            <v>851653</v>
          </cell>
          <cell r="X24">
            <v>910680</v>
          </cell>
          <cell r="Y24">
            <v>898578.42999999993</v>
          </cell>
          <cell r="Z24">
            <v>889517.19000000006</v>
          </cell>
          <cell r="AA24">
            <v>879511.75999999989</v>
          </cell>
          <cell r="AB24">
            <v>865066.2699999999</v>
          </cell>
          <cell r="AC24">
            <v>850114.2699999999</v>
          </cell>
          <cell r="AD24">
            <v>835524.2699999999</v>
          </cell>
        </row>
        <row r="26">
          <cell r="A26" t="str">
            <v>Investments</v>
          </cell>
          <cell r="B26" t="str">
            <v>Non-current Assets - Investments</v>
          </cell>
        </row>
        <row r="28">
          <cell r="A28" t="str">
            <v>Intangible asset</v>
          </cell>
          <cell r="B28" t="str">
            <v>Intangible Assets</v>
          </cell>
          <cell r="G28">
            <v>343397</v>
          </cell>
          <cell r="H28">
            <v>343397</v>
          </cell>
          <cell r="I28">
            <v>343397</v>
          </cell>
          <cell r="J28">
            <v>343397</v>
          </cell>
          <cell r="K28">
            <v>343397</v>
          </cell>
          <cell r="L28">
            <v>343397</v>
          </cell>
          <cell r="M28">
            <v>343397</v>
          </cell>
          <cell r="N28">
            <v>343397</v>
          </cell>
          <cell r="O28">
            <v>343397</v>
          </cell>
          <cell r="P28">
            <v>343397</v>
          </cell>
          <cell r="Q28">
            <v>343397</v>
          </cell>
          <cell r="R28">
            <v>343397</v>
          </cell>
          <cell r="S28">
            <v>343397</v>
          </cell>
          <cell r="T28">
            <v>343397</v>
          </cell>
          <cell r="U28">
            <v>343397</v>
          </cell>
          <cell r="V28">
            <v>343397</v>
          </cell>
          <cell r="W28">
            <v>343397</v>
          </cell>
          <cell r="X28">
            <v>343397</v>
          </cell>
          <cell r="Y28">
            <v>343397</v>
          </cell>
          <cell r="Z28">
            <v>343397</v>
          </cell>
          <cell r="AA28">
            <v>343397</v>
          </cell>
          <cell r="AB28">
            <v>343397</v>
          </cell>
          <cell r="AC28">
            <v>343397</v>
          </cell>
          <cell r="AD28">
            <v>343397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7223690.8599999994</v>
          </cell>
          <cell r="H30">
            <v>7361456.3800000008</v>
          </cell>
          <cell r="I30">
            <v>7236983.8499999996</v>
          </cell>
          <cell r="J30">
            <v>7864247.3499999996</v>
          </cell>
          <cell r="K30">
            <v>8315266.8300000001</v>
          </cell>
          <cell r="L30">
            <v>3660330.06</v>
          </cell>
          <cell r="M30">
            <v>3641462</v>
          </cell>
          <cell r="N30">
            <v>3593527</v>
          </cell>
          <cell r="O30">
            <v>3949761</v>
          </cell>
          <cell r="P30">
            <v>3634324</v>
          </cell>
          <cell r="Q30">
            <v>4093642</v>
          </cell>
          <cell r="R30">
            <v>4203286</v>
          </cell>
          <cell r="S30">
            <v>4245768</v>
          </cell>
          <cell r="T30">
            <v>4249058</v>
          </cell>
          <cell r="U30">
            <v>4970364</v>
          </cell>
          <cell r="V30">
            <v>5444591</v>
          </cell>
          <cell r="W30">
            <v>5483265</v>
          </cell>
          <cell r="X30">
            <v>5733418</v>
          </cell>
          <cell r="Y30">
            <v>5286972.6800000006</v>
          </cell>
          <cell r="Z30">
            <v>5179772.66</v>
          </cell>
          <cell r="AA30">
            <v>5399188.7800000003</v>
          </cell>
          <cell r="AB30">
            <v>5300182.2699999996</v>
          </cell>
          <cell r="AC30">
            <v>5405267.2699999996</v>
          </cell>
          <cell r="AD30">
            <v>5821695.391841175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-463594.61</v>
          </cell>
          <cell r="H33">
            <v>-389956.07</v>
          </cell>
          <cell r="I33">
            <v>-355355.43</v>
          </cell>
          <cell r="J33">
            <v>-334719.26</v>
          </cell>
          <cell r="K33">
            <v>-733130.14</v>
          </cell>
          <cell r="L33">
            <v>-314594.98</v>
          </cell>
          <cell r="M33">
            <v>-166464</v>
          </cell>
          <cell r="N33">
            <v>-415621</v>
          </cell>
          <cell r="O33">
            <v>-530338</v>
          </cell>
          <cell r="P33">
            <v>-489826</v>
          </cell>
          <cell r="Q33">
            <v>-425926</v>
          </cell>
          <cell r="R33">
            <v>-532292</v>
          </cell>
          <cell r="S33">
            <v>-422143</v>
          </cell>
          <cell r="T33">
            <v>-533586</v>
          </cell>
          <cell r="U33">
            <v>-632547</v>
          </cell>
          <cell r="V33">
            <v>-955581</v>
          </cell>
          <cell r="W33">
            <v>-1051420</v>
          </cell>
          <cell r="X33">
            <v>-1119473</v>
          </cell>
          <cell r="Y33">
            <v>-766959.03</v>
          </cell>
          <cell r="Z33">
            <v>-718745.56</v>
          </cell>
          <cell r="AA33">
            <v>-676430</v>
          </cell>
          <cell r="AB33">
            <v>-683482</v>
          </cell>
          <cell r="AC33">
            <v>-700321</v>
          </cell>
          <cell r="AD33">
            <v>-920609.22184117592</v>
          </cell>
        </row>
        <row r="34">
          <cell r="A34" t="str">
            <v>Leave Provision</v>
          </cell>
          <cell r="B34" t="str">
            <v>Leave Provision</v>
          </cell>
          <cell r="Y34">
            <v>-174525.12</v>
          </cell>
          <cell r="Z34">
            <v>-185962.66</v>
          </cell>
          <cell r="AA34">
            <v>-190872</v>
          </cell>
          <cell r="AB34">
            <v>-186362</v>
          </cell>
          <cell r="AC34">
            <v>-186704</v>
          </cell>
          <cell r="AD34">
            <v>-196704</v>
          </cell>
        </row>
        <row r="35">
          <cell r="A35" t="str">
            <v>Accruals - Creditors</v>
          </cell>
          <cell r="B35" t="str">
            <v>Accrued Trade Creditors</v>
          </cell>
          <cell r="L35">
            <v>-9041</v>
          </cell>
          <cell r="M35">
            <v>-5400</v>
          </cell>
          <cell r="N35">
            <v>-8900</v>
          </cell>
          <cell r="O35">
            <v>-900</v>
          </cell>
          <cell r="P35">
            <v>-3498</v>
          </cell>
          <cell r="Q35">
            <v>-1900</v>
          </cell>
          <cell r="S35">
            <v>-1490</v>
          </cell>
          <cell r="T35">
            <v>-41238.22</v>
          </cell>
          <cell r="U35">
            <v>-171471</v>
          </cell>
          <cell r="V35">
            <v>-38724.720000000001</v>
          </cell>
          <cell r="W35">
            <v>-30250</v>
          </cell>
          <cell r="X35">
            <v>-31658.33</v>
          </cell>
          <cell r="Y35">
            <v>-7583</v>
          </cell>
          <cell r="Z35">
            <v>-5940</v>
          </cell>
          <cell r="AA35">
            <v>-11330</v>
          </cell>
          <cell r="AB35">
            <v>-1108</v>
          </cell>
          <cell r="AC35">
            <v>-5980</v>
          </cell>
          <cell r="AD35">
            <v>-6540</v>
          </cell>
        </row>
        <row r="36">
          <cell r="A36" t="str">
            <v>Accruals Account</v>
          </cell>
          <cell r="B36" t="str">
            <v>Accrued Expenses</v>
          </cell>
          <cell r="Q36">
            <v>-7500</v>
          </cell>
          <cell r="R36">
            <v>-15000</v>
          </cell>
          <cell r="S36">
            <v>-16250</v>
          </cell>
          <cell r="T36">
            <v>-17750</v>
          </cell>
          <cell r="U36">
            <v>-19950</v>
          </cell>
          <cell r="V36">
            <v>-22150</v>
          </cell>
          <cell r="W36">
            <v>-24150</v>
          </cell>
          <cell r="X36">
            <v>-26350</v>
          </cell>
          <cell r="Y36">
            <v>-28150</v>
          </cell>
          <cell r="Z36">
            <v>-29214</v>
          </cell>
          <cell r="AA36">
            <v>-35140</v>
          </cell>
          <cell r="AB36">
            <v>-38120</v>
          </cell>
          <cell r="AC36">
            <v>-35350</v>
          </cell>
          <cell r="AD36">
            <v>-37350</v>
          </cell>
        </row>
        <row r="37">
          <cell r="A37" t="str">
            <v>Accruals - Interest</v>
          </cell>
          <cell r="B37" t="str">
            <v>Accrued Interest</v>
          </cell>
        </row>
        <row r="38">
          <cell r="A38" t="str">
            <v>Lease liability</v>
          </cell>
          <cell r="B38" t="str">
            <v>Lease liability</v>
          </cell>
        </row>
        <row r="39">
          <cell r="A39" t="str">
            <v>Tax Payable</v>
          </cell>
          <cell r="B39" t="str">
            <v>Tax Payable</v>
          </cell>
          <cell r="G39">
            <v>-270535</v>
          </cell>
          <cell r="H39">
            <v>-217859.45</v>
          </cell>
          <cell r="I39">
            <v>-215011</v>
          </cell>
          <cell r="J39">
            <v>-308074.62</v>
          </cell>
          <cell r="K39">
            <v>-96315</v>
          </cell>
          <cell r="L39">
            <v>-727308</v>
          </cell>
          <cell r="M39">
            <v>-807267</v>
          </cell>
          <cell r="N39">
            <v>-326609</v>
          </cell>
          <cell r="O39">
            <v>-551026</v>
          </cell>
          <cell r="P39">
            <v>-339127</v>
          </cell>
          <cell r="Q39">
            <v>-568826</v>
          </cell>
          <cell r="R39">
            <v>-685809</v>
          </cell>
          <cell r="S39">
            <v>-798930</v>
          </cell>
          <cell r="T39">
            <v>-504259</v>
          </cell>
          <cell r="U39">
            <v>-654872</v>
          </cell>
          <cell r="V39">
            <v>-779095</v>
          </cell>
          <cell r="W39">
            <v>-559650</v>
          </cell>
          <cell r="X39">
            <v>-675315</v>
          </cell>
          <cell r="Y39">
            <v>-651591.84000000008</v>
          </cell>
          <cell r="Z39">
            <v>-652223.85000000009</v>
          </cell>
          <cell r="AA39">
            <v>-738490</v>
          </cell>
          <cell r="AB39">
            <v>-594374</v>
          </cell>
          <cell r="AC39">
            <v>-653526</v>
          </cell>
          <cell r="AD39">
            <v>-729510.05099999998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-29153</v>
          </cell>
          <cell r="H40">
            <v>-33784.129999999997</v>
          </cell>
          <cell r="I40">
            <v>-43583.91</v>
          </cell>
          <cell r="J40">
            <v>-33372.929999999993</v>
          </cell>
          <cell r="K40">
            <v>-34525</v>
          </cell>
          <cell r="L40">
            <v>-25545</v>
          </cell>
          <cell r="M40">
            <v>-37123</v>
          </cell>
          <cell r="N40">
            <v>-50329</v>
          </cell>
          <cell r="O40">
            <v>-48861</v>
          </cell>
          <cell r="P40">
            <v>-62353</v>
          </cell>
          <cell r="Q40">
            <v>-46068</v>
          </cell>
          <cell r="R40">
            <v>-53147</v>
          </cell>
          <cell r="S40">
            <v>-109633</v>
          </cell>
          <cell r="T40">
            <v>-104540</v>
          </cell>
          <cell r="U40">
            <v>-139384</v>
          </cell>
          <cell r="V40">
            <v>-149823</v>
          </cell>
          <cell r="W40">
            <v>-162389</v>
          </cell>
          <cell r="X40">
            <v>-146024</v>
          </cell>
          <cell r="Y40">
            <v>-150277.10999999999</v>
          </cell>
          <cell r="Z40">
            <v>-137180.34919999959</v>
          </cell>
          <cell r="AA40">
            <v>-204060</v>
          </cell>
          <cell r="AB40">
            <v>-195282</v>
          </cell>
          <cell r="AC40">
            <v>-146379</v>
          </cell>
          <cell r="AD40">
            <v>-146379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-500000</v>
          </cell>
          <cell r="M41">
            <v>-500000</v>
          </cell>
          <cell r="N41">
            <v>-500000</v>
          </cell>
          <cell r="O41">
            <v>-700000</v>
          </cell>
          <cell r="P41">
            <v>-500000</v>
          </cell>
          <cell r="Q41">
            <v>-400000</v>
          </cell>
          <cell r="R41">
            <v>-100000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Loan - Liability</v>
          </cell>
          <cell r="B42" t="str">
            <v>Loan - Payable</v>
          </cell>
          <cell r="G42">
            <v>125000</v>
          </cell>
          <cell r="H42">
            <v>125000</v>
          </cell>
          <cell r="I42">
            <v>125000</v>
          </cell>
          <cell r="J42">
            <v>125000</v>
          </cell>
          <cell r="K42">
            <v>125000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-638282.61</v>
          </cell>
          <cell r="H43">
            <v>-516599.65</v>
          </cell>
          <cell r="I43">
            <v>-488950.33999999997</v>
          </cell>
          <cell r="J43">
            <v>-551166.81000000006</v>
          </cell>
          <cell r="K43">
            <v>-738970.14</v>
          </cell>
          <cell r="L43">
            <v>-1576488.98</v>
          </cell>
          <cell r="M43">
            <v>-1516254</v>
          </cell>
          <cell r="N43">
            <v>-1301459</v>
          </cell>
          <cell r="O43">
            <v>-1831125</v>
          </cell>
          <cell r="P43">
            <v>-1394804</v>
          </cell>
          <cell r="Q43">
            <v>-1450220</v>
          </cell>
          <cell r="R43">
            <v>-1386248</v>
          </cell>
          <cell r="S43">
            <v>-1348446</v>
          </cell>
          <cell r="T43">
            <v>-1201373.22</v>
          </cell>
          <cell r="U43">
            <v>-1618224</v>
          </cell>
          <cell r="V43">
            <v>-1945373.72</v>
          </cell>
          <cell r="W43">
            <v>-1827859</v>
          </cell>
          <cell r="X43">
            <v>-1998820.33</v>
          </cell>
          <cell r="Y43">
            <v>-1779086.1</v>
          </cell>
          <cell r="Z43">
            <v>-1729266.4191999999</v>
          </cell>
          <cell r="AA43">
            <v>-1856322</v>
          </cell>
          <cell r="AB43">
            <v>-1698728</v>
          </cell>
          <cell r="AC43">
            <v>-1728260</v>
          </cell>
          <cell r="AD43">
            <v>-2037092.272841176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</row>
        <row r="47">
          <cell r="A47" t="str">
            <v>Leave Provision - Non-current</v>
          </cell>
          <cell r="B47" t="str">
            <v>Leave Provision - Non-current</v>
          </cell>
          <cell r="L47">
            <v>-137233</v>
          </cell>
          <cell r="M47">
            <v>-151503</v>
          </cell>
          <cell r="N47">
            <v>-155917</v>
          </cell>
          <cell r="O47">
            <v>-163548</v>
          </cell>
          <cell r="P47">
            <v>-125536</v>
          </cell>
          <cell r="Q47">
            <v>-155921</v>
          </cell>
          <cell r="R47">
            <v>-162981</v>
          </cell>
          <cell r="S47">
            <v>-171265</v>
          </cell>
          <cell r="T47">
            <v>-186566</v>
          </cell>
          <cell r="U47">
            <v>-258225</v>
          </cell>
          <cell r="V47">
            <v>-269965</v>
          </cell>
          <cell r="W47">
            <v>-283923</v>
          </cell>
          <cell r="X47">
            <v>-205184</v>
          </cell>
          <cell r="Y47">
            <v>-16528.18</v>
          </cell>
          <cell r="Z47">
            <v>-20954.12</v>
          </cell>
          <cell r="AA47">
            <v>-25195</v>
          </cell>
          <cell r="AB47">
            <v>-25555</v>
          </cell>
          <cell r="AC47">
            <v>-25092</v>
          </cell>
          <cell r="AD47">
            <v>-25392</v>
          </cell>
        </row>
        <row r="48">
          <cell r="A48" t="str">
            <v>Lease liability - non current</v>
          </cell>
          <cell r="B48" t="str">
            <v>Lease Liability - Non Current</v>
          </cell>
        </row>
        <row r="49">
          <cell r="A49" t="str">
            <v>Loan Liability - non current</v>
          </cell>
          <cell r="B49" t="str">
            <v>Loan Liability - Non Current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-137233</v>
          </cell>
          <cell r="M50">
            <v>-151503</v>
          </cell>
          <cell r="N50">
            <v>-155917</v>
          </cell>
          <cell r="O50">
            <v>-163548</v>
          </cell>
          <cell r="P50">
            <v>-125536</v>
          </cell>
          <cell r="Q50">
            <v>-155921</v>
          </cell>
          <cell r="R50">
            <v>-162981</v>
          </cell>
          <cell r="S50">
            <v>-171265</v>
          </cell>
          <cell r="T50">
            <v>-186566</v>
          </cell>
          <cell r="U50">
            <v>-258225</v>
          </cell>
          <cell r="V50">
            <v>-269965</v>
          </cell>
          <cell r="W50">
            <v>-283923</v>
          </cell>
          <cell r="X50">
            <v>-205184</v>
          </cell>
          <cell r="Y50">
            <v>-16528.18</v>
          </cell>
          <cell r="Z50">
            <v>-20954.12</v>
          </cell>
          <cell r="AA50">
            <v>-25195</v>
          </cell>
          <cell r="AB50">
            <v>-25555</v>
          </cell>
          <cell r="AC50">
            <v>-25092</v>
          </cell>
          <cell r="AD50">
            <v>-25392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-638282.61</v>
          </cell>
          <cell r="H51">
            <v>-516599.65</v>
          </cell>
          <cell r="I51">
            <v>-488950.33999999997</v>
          </cell>
          <cell r="J51">
            <v>-551166.81000000006</v>
          </cell>
          <cell r="K51">
            <v>-738970.14</v>
          </cell>
          <cell r="L51">
            <v>-1713721.98</v>
          </cell>
          <cell r="M51">
            <v>-1667757</v>
          </cell>
          <cell r="N51">
            <v>-1457376</v>
          </cell>
          <cell r="O51">
            <v>-1994673</v>
          </cell>
          <cell r="P51">
            <v>-1520340</v>
          </cell>
          <cell r="Q51">
            <v>-1606141</v>
          </cell>
          <cell r="R51">
            <v>-1549229</v>
          </cell>
          <cell r="S51">
            <v>-1519711</v>
          </cell>
          <cell r="T51">
            <v>-1387939.22</v>
          </cell>
          <cell r="U51">
            <v>-1876449</v>
          </cell>
          <cell r="V51">
            <v>-2215338.7199999997</v>
          </cell>
          <cell r="W51">
            <v>-2111782</v>
          </cell>
          <cell r="X51">
            <v>-2204004.33</v>
          </cell>
          <cell r="Y51">
            <v>-1795614.28</v>
          </cell>
          <cell r="Z51">
            <v>-1750220.5392</v>
          </cell>
          <cell r="AA51">
            <v>-1881517</v>
          </cell>
          <cell r="AB51">
            <v>-1724283</v>
          </cell>
          <cell r="AC51">
            <v>-1753352</v>
          </cell>
          <cell r="AD51">
            <v>-2062484.272841176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6585408.2499999991</v>
          </cell>
          <cell r="H53">
            <v>6844856.7300000004</v>
          </cell>
          <cell r="I53">
            <v>6748033.5099999998</v>
          </cell>
          <cell r="J53">
            <v>7313080.5399999991</v>
          </cell>
          <cell r="K53">
            <v>7576296.6900000004</v>
          </cell>
          <cell r="L53">
            <v>1946608.08</v>
          </cell>
          <cell r="M53">
            <v>1973705</v>
          </cell>
          <cell r="N53">
            <v>2136151</v>
          </cell>
          <cell r="O53">
            <v>1955088</v>
          </cell>
          <cell r="P53">
            <v>2113984</v>
          </cell>
          <cell r="Q53">
            <v>2487501</v>
          </cell>
          <cell r="R53">
            <v>2654057</v>
          </cell>
          <cell r="S53">
            <v>2726057</v>
          </cell>
          <cell r="T53">
            <v>2861118.7800000003</v>
          </cell>
          <cell r="U53">
            <v>3093915</v>
          </cell>
          <cell r="V53">
            <v>3229252.2800000003</v>
          </cell>
          <cell r="W53">
            <v>3371483</v>
          </cell>
          <cell r="X53">
            <v>3529413.67</v>
          </cell>
          <cell r="Y53">
            <v>3491358.4000000004</v>
          </cell>
          <cell r="Z53">
            <v>3429552.1208000001</v>
          </cell>
          <cell r="AA53">
            <v>3517671.7800000003</v>
          </cell>
          <cell r="AB53">
            <v>3575899.2699999996</v>
          </cell>
          <cell r="AC53">
            <v>3651915.2699999996</v>
          </cell>
          <cell r="AD53">
            <v>3759211.118999999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125000</v>
          </cell>
          <cell r="H56">
            <v>125000</v>
          </cell>
          <cell r="I56">
            <v>125000</v>
          </cell>
          <cell r="J56">
            <v>125001</v>
          </cell>
          <cell r="K56">
            <v>125002</v>
          </cell>
          <cell r="L56">
            <v>125003</v>
          </cell>
          <cell r="M56">
            <v>125003</v>
          </cell>
          <cell r="N56">
            <v>125003</v>
          </cell>
          <cell r="O56">
            <v>125003</v>
          </cell>
          <cell r="P56">
            <v>125003</v>
          </cell>
          <cell r="Q56">
            <v>125003</v>
          </cell>
          <cell r="R56">
            <v>125003</v>
          </cell>
          <cell r="S56">
            <v>125003</v>
          </cell>
          <cell r="T56">
            <v>125003</v>
          </cell>
          <cell r="U56">
            <v>125003</v>
          </cell>
          <cell r="V56">
            <v>125003</v>
          </cell>
          <cell r="W56">
            <v>125003</v>
          </cell>
          <cell r="X56">
            <v>125003</v>
          </cell>
          <cell r="Y56">
            <v>125000</v>
          </cell>
          <cell r="Z56">
            <v>125000</v>
          </cell>
          <cell r="AA56">
            <v>125000</v>
          </cell>
          <cell r="AB56">
            <v>125000</v>
          </cell>
          <cell r="AC56">
            <v>125000</v>
          </cell>
          <cell r="AD56">
            <v>125000</v>
          </cell>
        </row>
        <row r="57">
          <cell r="A57" t="str">
            <v>Reverses</v>
          </cell>
          <cell r="B57" t="str">
            <v>RESERVES</v>
          </cell>
          <cell r="G57">
            <v>-253336</v>
          </cell>
          <cell r="H57">
            <v>-268566</v>
          </cell>
          <cell r="I57">
            <v>-280610</v>
          </cell>
          <cell r="J57">
            <v>-304626</v>
          </cell>
          <cell r="K57">
            <v>-320646</v>
          </cell>
          <cell r="L57">
            <v>-6036249</v>
          </cell>
          <cell r="M57">
            <v>-6036249</v>
          </cell>
          <cell r="N57">
            <v>-5996396</v>
          </cell>
          <cell r="O57">
            <v>-6376249</v>
          </cell>
          <cell r="P57">
            <v>-6376249</v>
          </cell>
          <cell r="Q57">
            <v>-6376249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6472015</v>
          </cell>
          <cell r="H58">
            <v>6472015</v>
          </cell>
          <cell r="I58">
            <v>6472015</v>
          </cell>
          <cell r="J58">
            <v>6472015</v>
          </cell>
          <cell r="K58">
            <v>6472015</v>
          </cell>
          <cell r="L58">
            <v>5918962</v>
          </cell>
          <cell r="M58">
            <v>5906677</v>
          </cell>
          <cell r="N58">
            <v>5855125</v>
          </cell>
          <cell r="O58">
            <v>5854433</v>
          </cell>
          <cell r="P58">
            <v>5787085</v>
          </cell>
          <cell r="Q58">
            <v>5625004</v>
          </cell>
          <cell r="R58">
            <v>-825638</v>
          </cell>
          <cell r="S58">
            <v>2529058</v>
          </cell>
          <cell r="T58">
            <v>2529058</v>
          </cell>
          <cell r="U58">
            <v>2529058</v>
          </cell>
          <cell r="V58">
            <v>2529058</v>
          </cell>
          <cell r="W58">
            <v>2529058</v>
          </cell>
          <cell r="X58">
            <v>2529058</v>
          </cell>
          <cell r="Y58">
            <v>2529058</v>
          </cell>
          <cell r="Z58">
            <v>2529058</v>
          </cell>
          <cell r="AA58">
            <v>2529058</v>
          </cell>
          <cell r="AB58">
            <v>2529058</v>
          </cell>
          <cell r="AC58">
            <v>2529058</v>
          </cell>
          <cell r="AD58">
            <v>2529058</v>
          </cell>
        </row>
        <row r="59">
          <cell r="A59" t="str">
            <v>Profit for Period</v>
          </cell>
          <cell r="B59" t="str">
            <v>Profit for the Period</v>
          </cell>
          <cell r="G59">
            <v>240885</v>
          </cell>
          <cell r="H59">
            <v>516248</v>
          </cell>
          <cell r="I59">
            <v>431290</v>
          </cell>
          <cell r="J59">
            <v>1020132</v>
          </cell>
          <cell r="K59">
            <v>1299420</v>
          </cell>
          <cell r="L59">
            <v>1938896</v>
          </cell>
          <cell r="M59">
            <v>1978277</v>
          </cell>
          <cell r="N59">
            <v>2152411</v>
          </cell>
          <cell r="O59">
            <v>2351872</v>
          </cell>
          <cell r="P59">
            <v>2578147</v>
          </cell>
          <cell r="Q59">
            <v>3114017</v>
          </cell>
          <cell r="R59">
            <v>3354696</v>
          </cell>
          <cell r="S59">
            <v>71998</v>
          </cell>
          <cell r="T59">
            <v>207061</v>
          </cell>
          <cell r="U59">
            <v>439657</v>
          </cell>
          <cell r="V59">
            <v>574948</v>
          </cell>
          <cell r="W59">
            <v>717278</v>
          </cell>
          <cell r="X59">
            <v>875104</v>
          </cell>
          <cell r="Y59">
            <v>837050.62000000011</v>
          </cell>
          <cell r="Z59">
            <v>775494.12080000015</v>
          </cell>
          <cell r="AA59">
            <v>863912</v>
          </cell>
          <cell r="AB59">
            <v>921844</v>
          </cell>
          <cell r="AC59">
            <v>997857</v>
          </cell>
          <cell r="AD59">
            <v>1105153.1189999999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6584564</v>
          </cell>
          <cell r="H60">
            <v>6844697</v>
          </cell>
          <cell r="I60">
            <v>6747695</v>
          </cell>
          <cell r="J60">
            <v>7312522</v>
          </cell>
          <cell r="K60">
            <v>7575791</v>
          </cell>
          <cell r="L60">
            <v>1946612</v>
          </cell>
          <cell r="M60">
            <v>1973708</v>
          </cell>
          <cell r="N60">
            <v>2136143</v>
          </cell>
          <cell r="O60">
            <v>1955059</v>
          </cell>
          <cell r="P60">
            <v>2113986</v>
          </cell>
          <cell r="Q60">
            <v>2487775</v>
          </cell>
          <cell r="R60">
            <v>2654061</v>
          </cell>
          <cell r="S60">
            <v>2726059</v>
          </cell>
          <cell r="T60">
            <v>2861122</v>
          </cell>
          <cell r="U60">
            <v>3093718</v>
          </cell>
          <cell r="V60">
            <v>3229009</v>
          </cell>
          <cell r="W60">
            <v>3371339</v>
          </cell>
          <cell r="X60">
            <v>3529165</v>
          </cell>
          <cell r="Y60">
            <v>3491108.62</v>
          </cell>
          <cell r="Z60">
            <v>3429552.1208000001</v>
          </cell>
          <cell r="AA60">
            <v>3517970</v>
          </cell>
          <cell r="AB60">
            <v>3575902</v>
          </cell>
          <cell r="AC60">
            <v>3651915</v>
          </cell>
          <cell r="AD60">
            <v>3759211.1189999999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51.840331607968572</v>
          </cell>
          <cell r="S64">
            <v>57.371925951970283</v>
          </cell>
          <cell r="T64">
            <v>63.651382862392921</v>
          </cell>
          <cell r="U64">
            <v>56.714859867296646</v>
          </cell>
          <cell r="V64">
            <v>51.264624169945805</v>
          </cell>
          <cell r="W64">
            <v>59.037678190951056</v>
          </cell>
          <cell r="X64">
            <v>61.008546777799914</v>
          </cell>
          <cell r="Y64">
            <v>62.854147933193929</v>
          </cell>
          <cell r="Z64">
            <v>73.262747103226161</v>
          </cell>
          <cell r="AA64">
            <v>53.686009888527423</v>
          </cell>
          <cell r="AB64">
            <v>56.807051994416639</v>
          </cell>
          <cell r="AC64">
            <v>55.8150617739201</v>
          </cell>
          <cell r="AD64">
            <v>56.199972770297052</v>
          </cell>
        </row>
        <row r="65">
          <cell r="A65" t="str">
            <v>Stock turns</v>
          </cell>
          <cell r="B65" t="str">
            <v>Stock turns</v>
          </cell>
          <cell r="R65">
            <v>2.9907748918371162</v>
          </cell>
          <cell r="S65">
            <v>2.96147100932312</v>
          </cell>
          <cell r="T65">
            <v>3.9570197636867745</v>
          </cell>
          <cell r="U65">
            <v>2.9220912832023944</v>
          </cell>
          <cell r="V65">
            <v>2.7478727140016534</v>
          </cell>
          <cell r="W65">
            <v>2.5516053400360628</v>
          </cell>
          <cell r="X65">
            <v>2.7694241030283018</v>
          </cell>
          <cell r="Y65">
            <v>2.301002480080129</v>
          </cell>
          <cell r="Z65">
            <v>2.0663373552588471</v>
          </cell>
          <cell r="AA65">
            <v>2.045829954520928</v>
          </cell>
          <cell r="AB65">
            <v>2.5965657386892911</v>
          </cell>
          <cell r="AC65">
            <v>3.2448058887528135</v>
          </cell>
          <cell r="AD65">
            <v>3.3490877627773119</v>
          </cell>
        </row>
        <row r="66">
          <cell r="A66" t="str">
            <v>Creditor Days</v>
          </cell>
          <cell r="B66" t="str">
            <v>Creditor Days</v>
          </cell>
          <cell r="R66">
            <v>29.080638111888106</v>
          </cell>
          <cell r="S66">
            <v>26.223460846064107</v>
          </cell>
          <cell r="T66">
            <v>32.2194830390495</v>
          </cell>
          <cell r="U66">
            <v>42.814386972592317</v>
          </cell>
          <cell r="V66">
            <v>60.141214100667071</v>
          </cell>
          <cell r="W66">
            <v>63.69179348843474</v>
          </cell>
          <cell r="X66">
            <v>62.377321252420153</v>
          </cell>
          <cell r="Y66">
            <v>56.007111391572096</v>
          </cell>
          <cell r="Z66">
            <v>63.69742684581459</v>
          </cell>
          <cell r="AA66">
            <v>39.657429725038881</v>
          </cell>
          <cell r="AB66">
            <v>42.307303137450759</v>
          </cell>
          <cell r="AC66">
            <v>41.496343614331565</v>
          </cell>
          <cell r="AD66">
            <v>52.574086710854019</v>
          </cell>
        </row>
        <row r="67">
          <cell r="A67" t="str">
            <v>Current Ratio</v>
          </cell>
          <cell r="B67" t="str">
            <v>Current Ratio</v>
          </cell>
          <cell r="R67">
            <v>2.2967203559536244</v>
          </cell>
          <cell r="S67">
            <v>2.3993396843477601</v>
          </cell>
          <cell r="T67">
            <v>2.7005388050850678</v>
          </cell>
          <cell r="U67">
            <v>2.3954983982440008</v>
          </cell>
          <cell r="V67">
            <v>2.2204931400019117</v>
          </cell>
          <cell r="W67">
            <v>2.3460316140358746</v>
          </cell>
          <cell r="X67">
            <v>2.2409923157025324</v>
          </cell>
          <cell r="Y67">
            <v>2.2736377120815008</v>
          </cell>
          <cell r="Z67">
            <v>2.2823888940293604</v>
          </cell>
          <cell r="AA67">
            <v>2.2497605587823664</v>
          </cell>
          <cell r="AB67">
            <v>2.4086958006225836</v>
          </cell>
          <cell r="AC67">
            <v>2.4369921192413178</v>
          </cell>
          <cell r="AD67">
            <v>2.2791182234302032</v>
          </cell>
        </row>
      </sheetData>
      <sheetData sheetId="68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-147335.69</v>
          </cell>
          <cell r="H8">
            <v>397776.21</v>
          </cell>
          <cell r="I8">
            <v>376980.87</v>
          </cell>
          <cell r="J8">
            <v>-14338.21</v>
          </cell>
          <cell r="K8">
            <v>-140001.11000000002</v>
          </cell>
          <cell r="L8">
            <v>-433038.84</v>
          </cell>
          <cell r="M8">
            <v>-606816.89</v>
          </cell>
          <cell r="N8">
            <v>-144743.47000000003</v>
          </cell>
          <cell r="O8">
            <v>-93775.03</v>
          </cell>
          <cell r="P8">
            <v>-440960.84</v>
          </cell>
          <cell r="Q8">
            <v>-599877.53</v>
          </cell>
          <cell r="R8">
            <v>-439797.3</v>
          </cell>
          <cell r="S8">
            <v>-736489.79</v>
          </cell>
          <cell r="T8">
            <v>-15072.230000000003</v>
          </cell>
          <cell r="U8">
            <v>-278566.65000000002</v>
          </cell>
          <cell r="V8">
            <v>-93614.61</v>
          </cell>
          <cell r="W8">
            <v>-99444.08</v>
          </cell>
          <cell r="X8">
            <v>914220.44000000006</v>
          </cell>
          <cell r="Y8">
            <v>197768.59</v>
          </cell>
          <cell r="Z8">
            <v>337337.94</v>
          </cell>
          <cell r="AA8">
            <v>491760.25000000006</v>
          </cell>
          <cell r="AB8">
            <v>460335.57</v>
          </cell>
          <cell r="AC8">
            <v>419111.79000000004</v>
          </cell>
          <cell r="AD8">
            <v>250593.36762013845</v>
          </cell>
        </row>
        <row r="9">
          <cell r="A9" t="str">
            <v>Inventory</v>
          </cell>
          <cell r="B9" t="str">
            <v>Inventory</v>
          </cell>
          <cell r="G9">
            <v>1967232.22</v>
          </cell>
          <cell r="H9">
            <v>2303758.5099999998</v>
          </cell>
          <cell r="I9">
            <v>2477100.1899999995</v>
          </cell>
          <cell r="J9">
            <v>2614346.8099999996</v>
          </cell>
          <cell r="K9">
            <v>2844882.04</v>
          </cell>
          <cell r="L9">
            <v>2370332.25</v>
          </cell>
          <cell r="M9">
            <v>2763344.74</v>
          </cell>
          <cell r="N9">
            <v>2971194.3899999997</v>
          </cell>
          <cell r="O9">
            <v>2988377.8</v>
          </cell>
          <cell r="P9">
            <v>3229495.19</v>
          </cell>
          <cell r="Q9">
            <v>3021244.66</v>
          </cell>
          <cell r="R9">
            <v>2839647.56</v>
          </cell>
          <cell r="S9">
            <v>3253781.07</v>
          </cell>
          <cell r="T9">
            <v>3211688.36</v>
          </cell>
          <cell r="U9">
            <v>2985227.19</v>
          </cell>
          <cell r="V9">
            <v>2812471.13</v>
          </cell>
          <cell r="W9">
            <v>2924112.28</v>
          </cell>
          <cell r="X9">
            <v>2655595.4700000002</v>
          </cell>
          <cell r="Y9">
            <v>2662918.1800000002</v>
          </cell>
          <cell r="Z9">
            <v>2358533.4700000002</v>
          </cell>
          <cell r="AA9">
            <v>2184830.5900000008</v>
          </cell>
          <cell r="AB9">
            <v>2327037.5300000003</v>
          </cell>
          <cell r="AC9">
            <v>2246890.0299999998</v>
          </cell>
          <cell r="AD9">
            <v>2196000</v>
          </cell>
        </row>
        <row r="10">
          <cell r="A10" t="str">
            <v>Trade Debtors</v>
          </cell>
          <cell r="B10" t="str">
            <v>Trade Debtors</v>
          </cell>
          <cell r="G10">
            <v>4058544.16</v>
          </cell>
          <cell r="H10">
            <v>4530731.2600000007</v>
          </cell>
          <cell r="I10">
            <v>4977862.6499999994</v>
          </cell>
          <cell r="J10">
            <v>5397716.3399999999</v>
          </cell>
          <cell r="K10">
            <v>6027358.0199999996</v>
          </cell>
          <cell r="L10">
            <v>6034431.8100000005</v>
          </cell>
          <cell r="M10">
            <v>4806225.7700000005</v>
          </cell>
          <cell r="N10">
            <v>4567005.26</v>
          </cell>
          <cell r="O10">
            <v>5292691.32</v>
          </cell>
          <cell r="P10">
            <v>5154350.22</v>
          </cell>
          <cell r="Q10">
            <v>5451974.5499999998</v>
          </cell>
          <cell r="R10">
            <v>5644705.5599999996</v>
          </cell>
          <cell r="S10">
            <v>5304981.74</v>
          </cell>
          <cell r="T10">
            <v>5208083.59</v>
          </cell>
          <cell r="U10">
            <v>5217334.34</v>
          </cell>
          <cell r="V10">
            <v>6182307.3700000001</v>
          </cell>
          <cell r="W10">
            <v>6872617.5599999996</v>
          </cell>
          <cell r="X10">
            <v>6004003.8700000001</v>
          </cell>
          <cell r="Y10">
            <v>5109578.21</v>
          </cell>
          <cell r="Z10">
            <v>4635363.09</v>
          </cell>
          <cell r="AA10">
            <v>4795162.9400000004</v>
          </cell>
          <cell r="AB10">
            <v>4408440.88</v>
          </cell>
          <cell r="AC10">
            <v>4509060.4000000004</v>
          </cell>
          <cell r="AD10">
            <v>4646000</v>
          </cell>
        </row>
        <row r="11">
          <cell r="A11" t="str">
            <v>Provision for Doubtful Debts</v>
          </cell>
          <cell r="B11" t="str">
            <v>Provision for Doubtful Debts</v>
          </cell>
          <cell r="G11">
            <v>-20000</v>
          </cell>
          <cell r="H11">
            <v>-4007</v>
          </cell>
          <cell r="I11">
            <v>-4007</v>
          </cell>
          <cell r="J11">
            <v>-4007</v>
          </cell>
          <cell r="K11">
            <v>-20000</v>
          </cell>
          <cell r="L11">
            <v>-20000</v>
          </cell>
          <cell r="M11">
            <v>-20000</v>
          </cell>
          <cell r="N11">
            <v>-20000</v>
          </cell>
          <cell r="O11">
            <v>-20000</v>
          </cell>
          <cell r="P11">
            <v>-20000</v>
          </cell>
          <cell r="Q11">
            <v>-20000</v>
          </cell>
          <cell r="R11">
            <v>-106113</v>
          </cell>
          <cell r="S11">
            <v>-75114</v>
          </cell>
          <cell r="T11">
            <v>-60389.319999999992</v>
          </cell>
          <cell r="U11">
            <v>-43865.97</v>
          </cell>
          <cell r="V11">
            <v>-43865.97</v>
          </cell>
          <cell r="W11">
            <v>-36489.24</v>
          </cell>
          <cell r="X11">
            <v>-6216.93</v>
          </cell>
          <cell r="Y11">
            <v>-6316.93</v>
          </cell>
          <cell r="Z11">
            <v>-15865.34</v>
          </cell>
          <cell r="AA11">
            <v>-21479.4</v>
          </cell>
          <cell r="AB11">
            <v>-17380.310000000001</v>
          </cell>
          <cell r="AC11">
            <v>-28177.47</v>
          </cell>
          <cell r="AD11">
            <v>-33177.47</v>
          </cell>
        </row>
        <row r="12">
          <cell r="A12" t="str">
            <v>Other current assets</v>
          </cell>
          <cell r="B12" t="str">
            <v>Other current assets</v>
          </cell>
          <cell r="G12">
            <v>-684325.6</v>
          </cell>
          <cell r="H12">
            <v>-653633.91</v>
          </cell>
          <cell r="I12">
            <v>-624791.77999999991</v>
          </cell>
          <cell r="J12">
            <v>-631823.25</v>
          </cell>
          <cell r="K12">
            <v>-623679.1</v>
          </cell>
          <cell r="L12">
            <v>-645258.47</v>
          </cell>
          <cell r="M12">
            <v>-663739.38</v>
          </cell>
          <cell r="N12">
            <v>-675111.88000000012</v>
          </cell>
          <cell r="O12">
            <v>-1035209.92</v>
          </cell>
          <cell r="P12">
            <v>-1013924.05</v>
          </cell>
          <cell r="Q12">
            <v>-1174580.6599999999</v>
          </cell>
          <cell r="R12">
            <v>-1708626.37</v>
          </cell>
          <cell r="S12">
            <v>-1649325.3900000001</v>
          </cell>
          <cell r="T12">
            <v>306964.71999999997</v>
          </cell>
          <cell r="U12">
            <v>572005.85</v>
          </cell>
          <cell r="V12">
            <v>511971.5</v>
          </cell>
          <cell r="W12">
            <v>530766.94999999995</v>
          </cell>
          <cell r="X12">
            <v>501110.9</v>
          </cell>
          <cell r="Y12">
            <v>534746.07999999996</v>
          </cell>
          <cell r="Z12">
            <v>524282.48</v>
          </cell>
          <cell r="AA12">
            <v>491512.80999999994</v>
          </cell>
          <cell r="AB12">
            <v>464477.18</v>
          </cell>
          <cell r="AC12">
            <v>464540.31</v>
          </cell>
          <cell r="AD12">
            <v>495000</v>
          </cell>
        </row>
        <row r="13">
          <cell r="A13" t="str">
            <v>InterCompany Receivable</v>
          </cell>
          <cell r="B13" t="str">
            <v>InterCompany Receivable</v>
          </cell>
          <cell r="G13">
            <v>3.0000000027939677E-2</v>
          </cell>
          <cell r="H13">
            <v>3.0000000027939677E-2</v>
          </cell>
          <cell r="I13">
            <v>2.9999999969732016E-2</v>
          </cell>
          <cell r="J13">
            <v>2.9999999969732016E-2</v>
          </cell>
          <cell r="K13">
            <v>3.0000000027939677E-2</v>
          </cell>
          <cell r="L13">
            <v>2.9999999969732016E-2</v>
          </cell>
          <cell r="M13">
            <v>3.0000000027939677E-2</v>
          </cell>
          <cell r="N13">
            <v>2.9999999969732016E-2</v>
          </cell>
          <cell r="O13">
            <v>2.9999999969732016E-2</v>
          </cell>
          <cell r="P13">
            <v>3.0000000027939677E-2</v>
          </cell>
          <cell r="Q13">
            <v>2.9999999911524355E-2</v>
          </cell>
          <cell r="R13">
            <v>2.9999999969732016E-2</v>
          </cell>
          <cell r="S13">
            <v>9.9999999511055648E-3</v>
          </cell>
          <cell r="T13">
            <v>44799.699999999932</v>
          </cell>
          <cell r="U13">
            <v>345150.19</v>
          </cell>
          <cell r="V13">
            <v>-37726.47000000003</v>
          </cell>
          <cell r="W13">
            <v>-41015.090000000026</v>
          </cell>
          <cell r="X13">
            <v>166935.37999999992</v>
          </cell>
          <cell r="Y13">
            <v>722130.25</v>
          </cell>
          <cell r="Z13">
            <v>786491.21</v>
          </cell>
          <cell r="AA13">
            <v>1199952.8899999999</v>
          </cell>
          <cell r="AB13">
            <v>869761.37000000011</v>
          </cell>
          <cell r="AC13">
            <v>887427.19000000006</v>
          </cell>
          <cell r="AD13">
            <v>887427.19000000006</v>
          </cell>
        </row>
        <row r="14">
          <cell r="A14" t="str">
            <v>Loan - Asset</v>
          </cell>
          <cell r="B14" t="str">
            <v>Loan - Receivable</v>
          </cell>
          <cell r="G14">
            <v>403108.51</v>
          </cell>
          <cell r="H14">
            <v>406118.47</v>
          </cell>
          <cell r="I14">
            <v>409128.43</v>
          </cell>
          <cell r="J14">
            <v>412138.39</v>
          </cell>
          <cell r="K14">
            <v>415148.35</v>
          </cell>
          <cell r="L14">
            <v>418158.31</v>
          </cell>
          <cell r="M14">
            <v>421168.27</v>
          </cell>
          <cell r="N14">
            <v>424178.23</v>
          </cell>
          <cell r="O14">
            <v>427188.18999999994</v>
          </cell>
          <cell r="P14">
            <v>513198.15</v>
          </cell>
          <cell r="Q14">
            <v>538788.1100000001</v>
          </cell>
          <cell r="R14">
            <v>751075.72000000009</v>
          </cell>
          <cell r="S14">
            <v>743816.54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5577223.6300000008</v>
          </cell>
          <cell r="H15">
            <v>6980743.5700000003</v>
          </cell>
          <cell r="I15">
            <v>7612273.3899999987</v>
          </cell>
          <cell r="J15">
            <v>7774033.1099999994</v>
          </cell>
          <cell r="K15">
            <v>8503708.2300000004</v>
          </cell>
          <cell r="L15">
            <v>7724625.0900000008</v>
          </cell>
          <cell r="M15">
            <v>6700182.540000001</v>
          </cell>
          <cell r="N15">
            <v>7122522.5600000005</v>
          </cell>
          <cell r="O15">
            <v>7559272.3900000006</v>
          </cell>
          <cell r="P15">
            <v>7422158.7000000011</v>
          </cell>
          <cell r="Q15">
            <v>7217549.1600000001</v>
          </cell>
          <cell r="R15">
            <v>6980892.2000000002</v>
          </cell>
          <cell r="S15">
            <v>6841650.1799999988</v>
          </cell>
          <cell r="T15">
            <v>8696074.8199999984</v>
          </cell>
          <cell r="U15">
            <v>8797284.9499999993</v>
          </cell>
          <cell r="V15">
            <v>9331542.9499999993</v>
          </cell>
          <cell r="W15">
            <v>10150548.379999999</v>
          </cell>
          <cell r="X15">
            <v>10235649.130000003</v>
          </cell>
          <cell r="Y15">
            <v>9220824.3800000008</v>
          </cell>
          <cell r="Z15">
            <v>8626142.8500000015</v>
          </cell>
          <cell r="AA15">
            <v>9141740.0800000001</v>
          </cell>
          <cell r="AB15">
            <v>8512672.2200000007</v>
          </cell>
          <cell r="AC15">
            <v>8498852.25</v>
          </cell>
          <cell r="AD15">
            <v>8441843.0876201391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G18">
            <v>835833.8600000001</v>
          </cell>
          <cell r="H18">
            <v>874337.65</v>
          </cell>
          <cell r="I18">
            <v>872041.44000000006</v>
          </cell>
          <cell r="J18">
            <v>869745.23</v>
          </cell>
          <cell r="K18">
            <v>874013.26</v>
          </cell>
          <cell r="L18">
            <v>872520.6100000001</v>
          </cell>
          <cell r="M18">
            <v>871027.96000000008</v>
          </cell>
          <cell r="N18">
            <v>869535.31</v>
          </cell>
          <cell r="O18">
            <v>868042.66</v>
          </cell>
          <cell r="P18">
            <v>866550.01</v>
          </cell>
          <cell r="Q18">
            <v>864890.58000000007</v>
          </cell>
          <cell r="R18">
            <v>863231.15</v>
          </cell>
          <cell r="S18">
            <v>861748.14000000013</v>
          </cell>
          <cell r="T18">
            <v>68419.62</v>
          </cell>
          <cell r="U18">
            <v>81689.25</v>
          </cell>
          <cell r="V18">
            <v>92242.51</v>
          </cell>
          <cell r="W18">
            <v>102023.15</v>
          </cell>
          <cell r="X18">
            <v>118932.27</v>
          </cell>
          <cell r="Y18">
            <v>118141.32</v>
          </cell>
          <cell r="Z18">
            <v>122238.58000000002</v>
          </cell>
          <cell r="AA18">
            <v>122809.24</v>
          </cell>
          <cell r="AB18">
            <v>121965.66</v>
          </cell>
          <cell r="AC18">
            <v>121122.08</v>
          </cell>
          <cell r="AD18">
            <v>124004</v>
          </cell>
        </row>
        <row r="19">
          <cell r="A19" t="str">
            <v>FA  - Plant &amp; Equip</v>
          </cell>
          <cell r="B19" t="str">
            <v>Plant &amp; Equip</v>
          </cell>
          <cell r="G19">
            <v>422867.31000000011</v>
          </cell>
          <cell r="H19">
            <v>640106.42000000016</v>
          </cell>
          <cell r="I19">
            <v>632325.17000000016</v>
          </cell>
          <cell r="J19">
            <v>624209.15000000014</v>
          </cell>
          <cell r="K19">
            <v>627835.63</v>
          </cell>
          <cell r="L19">
            <v>620132.34000000008</v>
          </cell>
          <cell r="M19">
            <v>612695.87000000011</v>
          </cell>
          <cell r="N19">
            <v>603632.58000000007</v>
          </cell>
          <cell r="O19">
            <v>594569.29000000015</v>
          </cell>
          <cell r="P19">
            <v>621548.20000000007</v>
          </cell>
          <cell r="Q19">
            <v>609812.59</v>
          </cell>
          <cell r="R19">
            <v>596906.92999999993</v>
          </cell>
          <cell r="S19">
            <v>588746.22</v>
          </cell>
          <cell r="T19">
            <v>582452.72</v>
          </cell>
          <cell r="U19">
            <v>565568.43999999994</v>
          </cell>
          <cell r="V19">
            <v>556647.94999999995</v>
          </cell>
          <cell r="W19">
            <v>554177.56000000006</v>
          </cell>
          <cell r="X19">
            <v>547249.13000000012</v>
          </cell>
          <cell r="Y19">
            <v>541143.74</v>
          </cell>
          <cell r="Z19">
            <v>535913.87</v>
          </cell>
          <cell r="AA19">
            <v>529406.44999999995</v>
          </cell>
          <cell r="AB19">
            <v>528317.35999999987</v>
          </cell>
          <cell r="AC19">
            <v>519669.4499999999</v>
          </cell>
          <cell r="AD19">
            <v>516669.4499999999</v>
          </cell>
        </row>
        <row r="20">
          <cell r="A20" t="str">
            <v>FA  - Motor Vehicle</v>
          </cell>
          <cell r="B20" t="str">
            <v>Motor Vehicle</v>
          </cell>
          <cell r="G20">
            <v>615193.7300000001</v>
          </cell>
          <cell r="H20">
            <v>832770.3600000001</v>
          </cell>
          <cell r="I20">
            <v>813331.48</v>
          </cell>
          <cell r="J20">
            <v>829705.67999999993</v>
          </cell>
          <cell r="K20">
            <v>812692.67000000016</v>
          </cell>
          <cell r="L20">
            <v>794064.7300000001</v>
          </cell>
          <cell r="M20">
            <v>805291.16</v>
          </cell>
          <cell r="N20">
            <v>787975.45</v>
          </cell>
          <cell r="O20">
            <v>770950.99</v>
          </cell>
          <cell r="P20">
            <v>754452.8899999999</v>
          </cell>
          <cell r="Q20">
            <v>732807.95999999985</v>
          </cell>
          <cell r="R20">
            <v>708649.72</v>
          </cell>
          <cell r="S20">
            <v>694905.14999999991</v>
          </cell>
          <cell r="T20">
            <v>592730.61</v>
          </cell>
          <cell r="U20">
            <v>437323.95</v>
          </cell>
          <cell r="V20">
            <v>427753.3</v>
          </cell>
          <cell r="W20">
            <v>418182.65</v>
          </cell>
          <cell r="X20">
            <v>408872.78</v>
          </cell>
          <cell r="Y20">
            <v>399562.91000000003</v>
          </cell>
          <cell r="Z20">
            <v>390253.04000000004</v>
          </cell>
          <cell r="AA20">
            <v>375634.70000000007</v>
          </cell>
          <cell r="AB20">
            <v>366324.83000000007</v>
          </cell>
          <cell r="AC20">
            <v>338367.91000000003</v>
          </cell>
          <cell r="AD20">
            <v>329367.91000000003</v>
          </cell>
        </row>
        <row r="21">
          <cell r="A21" t="str">
            <v>FA - Furn &amp; Fitts</v>
          </cell>
          <cell r="B21" t="str">
            <v>Furn &amp; Fitts</v>
          </cell>
          <cell r="G21">
            <v>123895.54000000004</v>
          </cell>
          <cell r="H21">
            <v>213396.96000000002</v>
          </cell>
          <cell r="I21">
            <v>215010.55000000002</v>
          </cell>
          <cell r="J21">
            <v>213328.84</v>
          </cell>
          <cell r="K21">
            <v>216750.13999999996</v>
          </cell>
          <cell r="L21">
            <v>214063.06</v>
          </cell>
          <cell r="M21">
            <v>212534.39000000004</v>
          </cell>
          <cell r="N21">
            <v>209918.90000000002</v>
          </cell>
          <cell r="O21">
            <v>207309.40000000002</v>
          </cell>
          <cell r="P21">
            <v>213170.72999999998</v>
          </cell>
          <cell r="Q21">
            <v>209498.63</v>
          </cell>
          <cell r="R21">
            <v>206281.55</v>
          </cell>
          <cell r="S21">
            <v>203797.48</v>
          </cell>
          <cell r="T21">
            <v>201893.41000000003</v>
          </cell>
          <cell r="U21">
            <v>190769.85000000003</v>
          </cell>
          <cell r="V21">
            <v>188369.24000000002</v>
          </cell>
          <cell r="W21">
            <v>214239.63000000003</v>
          </cell>
          <cell r="X21">
            <v>213168.98</v>
          </cell>
          <cell r="Y21">
            <v>211413.43000000002</v>
          </cell>
          <cell r="Z21">
            <v>208647.34000000003</v>
          </cell>
          <cell r="AA21">
            <v>205881.25000000003</v>
          </cell>
          <cell r="AB21">
            <v>203115.16000000003</v>
          </cell>
          <cell r="AC21">
            <v>200349.07</v>
          </cell>
          <cell r="AD21">
            <v>198349.07</v>
          </cell>
        </row>
        <row r="22">
          <cell r="A22" t="str">
            <v>FA  - Computer</v>
          </cell>
          <cell r="B22" t="str">
            <v>Computer</v>
          </cell>
          <cell r="G22">
            <v>153937.44</v>
          </cell>
          <cell r="H22">
            <v>178426.31999999998</v>
          </cell>
          <cell r="I22">
            <v>171681.94999999995</v>
          </cell>
          <cell r="J22">
            <v>168552.91999999998</v>
          </cell>
          <cell r="K22">
            <v>198392.11000000004</v>
          </cell>
          <cell r="L22">
            <v>191136.25000000003</v>
          </cell>
          <cell r="M22">
            <v>188258.39000000004</v>
          </cell>
          <cell r="N22">
            <v>181002.53000000003</v>
          </cell>
          <cell r="O22">
            <v>176401.67000000004</v>
          </cell>
          <cell r="P22">
            <v>180089.72000000006</v>
          </cell>
          <cell r="Q22">
            <v>164361.13999999998</v>
          </cell>
          <cell r="R22">
            <v>149147.88</v>
          </cell>
          <cell r="S22">
            <v>143129.17000000001</v>
          </cell>
          <cell r="T22">
            <v>139500.45999999996</v>
          </cell>
          <cell r="U22">
            <v>112370.93</v>
          </cell>
          <cell r="V22">
            <v>107065.83000000002</v>
          </cell>
          <cell r="W22">
            <v>111419</v>
          </cell>
          <cell r="X22">
            <v>105711.47000000003</v>
          </cell>
          <cell r="Y22">
            <v>100003.95000000001</v>
          </cell>
          <cell r="Z22">
            <v>94296.430000000051</v>
          </cell>
          <cell r="AA22">
            <v>91088.260000000009</v>
          </cell>
          <cell r="AB22">
            <v>85380.739999999991</v>
          </cell>
          <cell r="AC22">
            <v>79469.030000000028</v>
          </cell>
          <cell r="AD22">
            <v>73469.030000000028</v>
          </cell>
        </row>
        <row r="23">
          <cell r="A23" t="str">
            <v>FA - Lease Assets</v>
          </cell>
          <cell r="B23" t="str">
            <v>Capitalised Lease Assets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2151727.8800000004</v>
          </cell>
          <cell r="H24">
            <v>2739037.7100000004</v>
          </cell>
          <cell r="I24">
            <v>2704390.59</v>
          </cell>
          <cell r="J24">
            <v>2705541.82</v>
          </cell>
          <cell r="K24">
            <v>2729683.8100000005</v>
          </cell>
          <cell r="L24">
            <v>2691916.99</v>
          </cell>
          <cell r="M24">
            <v>2689807.7700000005</v>
          </cell>
          <cell r="N24">
            <v>2652064.7699999996</v>
          </cell>
          <cell r="O24">
            <v>2617274.0100000002</v>
          </cell>
          <cell r="P24">
            <v>2635811.5499999998</v>
          </cell>
          <cell r="Q24">
            <v>2581370.9</v>
          </cell>
          <cell r="R24">
            <v>2524217.2299999995</v>
          </cell>
          <cell r="S24">
            <v>2492326.1599999997</v>
          </cell>
          <cell r="T24">
            <v>1584996.8199999998</v>
          </cell>
          <cell r="U24">
            <v>1387722.42</v>
          </cell>
          <cell r="V24">
            <v>1372078.83</v>
          </cell>
          <cell r="W24">
            <v>1400041.9900000002</v>
          </cell>
          <cell r="X24">
            <v>1393934.6300000001</v>
          </cell>
          <cell r="Y24">
            <v>1370265.35</v>
          </cell>
          <cell r="Z24">
            <v>1351349.2600000002</v>
          </cell>
          <cell r="AA24">
            <v>1324819.9000000001</v>
          </cell>
          <cell r="AB24">
            <v>1305103.75</v>
          </cell>
          <cell r="AC24">
            <v>1258977.54</v>
          </cell>
          <cell r="AD24">
            <v>1241863.46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148559.18</v>
          </cell>
          <cell r="H26">
            <v>148559.18</v>
          </cell>
          <cell r="I26">
            <v>148559.18</v>
          </cell>
          <cell r="J26">
            <v>148559.18</v>
          </cell>
          <cell r="K26">
            <v>148559.18</v>
          </cell>
          <cell r="L26">
            <v>148559.18</v>
          </cell>
          <cell r="M26">
            <v>148559.18</v>
          </cell>
          <cell r="N26">
            <v>148559.18</v>
          </cell>
          <cell r="O26">
            <v>148559.18</v>
          </cell>
          <cell r="P26">
            <v>148559.18</v>
          </cell>
          <cell r="Q26">
            <v>148559.18</v>
          </cell>
          <cell r="R26">
            <v>3069.18</v>
          </cell>
          <cell r="S26">
            <v>3069.18</v>
          </cell>
          <cell r="T26">
            <v>3069.18</v>
          </cell>
          <cell r="U26">
            <v>3069.18</v>
          </cell>
          <cell r="V26">
            <v>3069.18</v>
          </cell>
          <cell r="W26">
            <v>3069.18</v>
          </cell>
          <cell r="X26">
            <v>3069.18</v>
          </cell>
          <cell r="Y26">
            <v>3069.18</v>
          </cell>
          <cell r="Z26">
            <v>3069.18</v>
          </cell>
          <cell r="AA26">
            <v>3069.18</v>
          </cell>
          <cell r="AB26">
            <v>3069.18</v>
          </cell>
          <cell r="AC26">
            <v>3069.18</v>
          </cell>
          <cell r="AD26">
            <v>3069.18</v>
          </cell>
        </row>
        <row r="28">
          <cell r="A28" t="str">
            <v>Intangible asset</v>
          </cell>
          <cell r="B28" t="str">
            <v>Intangible Assets</v>
          </cell>
          <cell r="G28">
            <v>1575685.63</v>
          </cell>
          <cell r="H28">
            <v>1014089.4100000001</v>
          </cell>
          <cell r="I28">
            <v>1020395.4300000002</v>
          </cell>
          <cell r="J28">
            <v>1020395.4300000002</v>
          </cell>
          <cell r="K28">
            <v>1016677.4300000002</v>
          </cell>
          <cell r="L28">
            <v>1016677.4300000002</v>
          </cell>
          <cell r="M28">
            <v>1016677.4300000002</v>
          </cell>
          <cell r="N28">
            <v>1068859.19</v>
          </cell>
          <cell r="O28">
            <v>1068859.19</v>
          </cell>
          <cell r="P28">
            <v>1099113.1499999999</v>
          </cell>
          <cell r="Q28">
            <v>1099113.1499999999</v>
          </cell>
          <cell r="R28">
            <v>1184833.46</v>
          </cell>
          <cell r="S28">
            <v>1184833.46</v>
          </cell>
          <cell r="T28">
            <v>1184833.46</v>
          </cell>
          <cell r="U28">
            <v>1184833.46</v>
          </cell>
          <cell r="V28">
            <v>1184833.46</v>
          </cell>
          <cell r="W28">
            <v>1184833.46</v>
          </cell>
          <cell r="X28">
            <v>1184833.46</v>
          </cell>
          <cell r="Y28">
            <v>1184833.46</v>
          </cell>
          <cell r="Z28">
            <v>1184833.46</v>
          </cell>
          <cell r="AA28">
            <v>1184833.46</v>
          </cell>
          <cell r="AB28">
            <v>1184833.46</v>
          </cell>
          <cell r="AC28">
            <v>1184833.46</v>
          </cell>
          <cell r="AD28">
            <v>1184833.46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9453196.3200000003</v>
          </cell>
          <cell r="H30">
            <v>10882429.870000001</v>
          </cell>
          <cell r="I30">
            <v>11485618.589999998</v>
          </cell>
          <cell r="J30">
            <v>11648529.539999999</v>
          </cell>
          <cell r="K30">
            <v>12398628.65</v>
          </cell>
          <cell r="L30">
            <v>11581778.690000001</v>
          </cell>
          <cell r="M30">
            <v>10555226.920000002</v>
          </cell>
          <cell r="N30">
            <v>10992005.699999999</v>
          </cell>
          <cell r="O30">
            <v>11393964.77</v>
          </cell>
          <cell r="P30">
            <v>11305642.58</v>
          </cell>
          <cell r="Q30">
            <v>11046592.390000001</v>
          </cell>
          <cell r="R30">
            <v>10693012.07</v>
          </cell>
          <cell r="S30">
            <v>10521878.979999997</v>
          </cell>
          <cell r="T30">
            <v>11468974.279999997</v>
          </cell>
          <cell r="U30">
            <v>11372910.009999998</v>
          </cell>
          <cell r="V30">
            <v>11891524.419999998</v>
          </cell>
          <cell r="W30">
            <v>12738493.009999998</v>
          </cell>
          <cell r="X30">
            <v>12817486.400000002</v>
          </cell>
          <cell r="Y30">
            <v>11778992.370000001</v>
          </cell>
          <cell r="Z30">
            <v>11165394.75</v>
          </cell>
          <cell r="AA30">
            <v>11654462.620000001</v>
          </cell>
          <cell r="AB30">
            <v>11005678.609999999</v>
          </cell>
          <cell r="AC30">
            <v>10945732.43</v>
          </cell>
          <cell r="AD30">
            <v>10871609.187620141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G33">
            <v>-1857502.44</v>
          </cell>
          <cell r="H33">
            <v>-2639946.65</v>
          </cell>
          <cell r="I33">
            <v>-2950009.2399999998</v>
          </cell>
          <cell r="J33">
            <v>-3272569.22</v>
          </cell>
          <cell r="K33">
            <v>-3548534.34</v>
          </cell>
          <cell r="L33">
            <v>-2953416.9</v>
          </cell>
          <cell r="M33">
            <v>-2176126.5699999998</v>
          </cell>
          <cell r="N33">
            <v>-3181509.5</v>
          </cell>
          <cell r="O33">
            <v>-2832252.9299999997</v>
          </cell>
          <cell r="P33">
            <v>-3497481.6000000006</v>
          </cell>
          <cell r="Q33">
            <v>-3011578.12</v>
          </cell>
          <cell r="R33">
            <v>-2476505.7899999996</v>
          </cell>
          <cell r="S33">
            <v>-2801857.27</v>
          </cell>
          <cell r="T33">
            <v>-3251366.36</v>
          </cell>
          <cell r="U33">
            <v>-2684458.4799999995</v>
          </cell>
          <cell r="V33">
            <v>-2959382.4599999995</v>
          </cell>
          <cell r="W33">
            <v>-3156577.54</v>
          </cell>
          <cell r="X33">
            <v>-3301655.88</v>
          </cell>
          <cell r="Y33">
            <v>-2311985.92</v>
          </cell>
          <cell r="Z33">
            <v>-1719481.0499999998</v>
          </cell>
          <cell r="AA33">
            <v>-2074262.97</v>
          </cell>
          <cell r="AB33">
            <v>-2283607.41</v>
          </cell>
          <cell r="AC33">
            <v>-2118811.56</v>
          </cell>
          <cell r="AD33">
            <v>-2020000</v>
          </cell>
        </row>
        <row r="34">
          <cell r="A34" t="str">
            <v>Leave Provision</v>
          </cell>
          <cell r="B34" t="str">
            <v>Leave Provision</v>
          </cell>
          <cell r="G34">
            <v>-698844.44</v>
          </cell>
          <cell r="H34">
            <v>-778405.46000000008</v>
          </cell>
          <cell r="I34">
            <v>-762831.67999999993</v>
          </cell>
          <cell r="J34">
            <v>-776501.53</v>
          </cell>
          <cell r="K34">
            <v>-792749.79</v>
          </cell>
          <cell r="L34">
            <v>-617100.22</v>
          </cell>
          <cell r="M34">
            <v>-563675.07000000007</v>
          </cell>
          <cell r="N34">
            <v>-592395.83000000007</v>
          </cell>
          <cell r="O34">
            <v>-634962.79999999993</v>
          </cell>
          <cell r="P34">
            <v>-649941.23</v>
          </cell>
          <cell r="Q34">
            <v>-670393.94999999995</v>
          </cell>
          <cell r="R34">
            <v>-680013.95000000007</v>
          </cell>
          <cell r="S34">
            <v>-732369.27999999991</v>
          </cell>
          <cell r="T34">
            <v>-682527.93</v>
          </cell>
          <cell r="U34">
            <v>-598860.28</v>
          </cell>
          <cell r="V34">
            <v>-626525.05000000005</v>
          </cell>
          <cell r="W34">
            <v>-642538.30000000005</v>
          </cell>
          <cell r="X34">
            <v>-503443.47</v>
          </cell>
          <cell r="Y34">
            <v>-438991.7</v>
          </cell>
          <cell r="Z34">
            <v>-456464.28</v>
          </cell>
          <cell r="AA34">
            <v>-496698.61</v>
          </cell>
          <cell r="AB34">
            <v>-482958.18</v>
          </cell>
          <cell r="AC34">
            <v>-499897.87</v>
          </cell>
          <cell r="AD34">
            <v>-520000</v>
          </cell>
        </row>
        <row r="35">
          <cell r="A35" t="str">
            <v>Accruals - Creditors</v>
          </cell>
          <cell r="B35" t="str">
            <v>Accrued Trade Creditors</v>
          </cell>
          <cell r="G35">
            <v>-307450.52</v>
          </cell>
          <cell r="H35">
            <v>-383943.56</v>
          </cell>
          <cell r="I35">
            <v>-368289.31999999995</v>
          </cell>
          <cell r="J35">
            <v>-359234.22</v>
          </cell>
          <cell r="K35">
            <v>-375376.01</v>
          </cell>
          <cell r="L35">
            <v>-297405.65000000002</v>
          </cell>
          <cell r="M35">
            <v>-258969.42</v>
          </cell>
          <cell r="N35">
            <v>-272038.13000000006</v>
          </cell>
          <cell r="O35">
            <v>-307356.14999999997</v>
          </cell>
          <cell r="P35">
            <v>-179441.78</v>
          </cell>
          <cell r="Q35">
            <v>-188901.89</v>
          </cell>
          <cell r="R35">
            <v>-549100.47000000009</v>
          </cell>
          <cell r="S35">
            <v>-411900.13</v>
          </cell>
          <cell r="T35">
            <v>-353471.16</v>
          </cell>
          <cell r="U35">
            <v>-245142.43000000002</v>
          </cell>
          <cell r="V35">
            <v>-285889.24</v>
          </cell>
          <cell r="W35">
            <v>-333895.45</v>
          </cell>
          <cell r="X35">
            <v>-214911.43</v>
          </cell>
          <cell r="Y35">
            <v>-253379.11</v>
          </cell>
          <cell r="Z35">
            <v>-154425.68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 t="str">
            <v>Accruals Account</v>
          </cell>
          <cell r="B36" t="str">
            <v>Accrued Expenses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-94474.079999999987</v>
          </cell>
          <cell r="AB36">
            <v>-117802.96</v>
          </cell>
          <cell r="AC36">
            <v>-140309.42000000001</v>
          </cell>
          <cell r="AD36">
            <v>-120000</v>
          </cell>
        </row>
        <row r="37">
          <cell r="A37" t="str">
            <v>Accruals - Interest</v>
          </cell>
          <cell r="B37" t="str">
            <v>Accrued Interest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Lease liability</v>
          </cell>
          <cell r="B38" t="str">
            <v>Lease liability</v>
          </cell>
          <cell r="G38">
            <v>-278917.15000000002</v>
          </cell>
          <cell r="H38">
            <v>-379441.88999999996</v>
          </cell>
          <cell r="I38">
            <v>-380834.61</v>
          </cell>
          <cell r="J38">
            <v>-381477.84</v>
          </cell>
          <cell r="K38">
            <v>-378444.69</v>
          </cell>
          <cell r="L38">
            <v>-372476.37</v>
          </cell>
          <cell r="M38">
            <v>-373457.93</v>
          </cell>
          <cell r="N38">
            <v>-370489.61</v>
          </cell>
          <cell r="O38">
            <v>-369080.58999999997</v>
          </cell>
          <cell r="P38">
            <v>-364260.46</v>
          </cell>
          <cell r="Q38">
            <v>-367086.6</v>
          </cell>
          <cell r="R38">
            <v>-375576.08</v>
          </cell>
          <cell r="S38">
            <v>-374899.32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G39">
            <v>-77886.820000000007</v>
          </cell>
          <cell r="H39">
            <v>-168507.36</v>
          </cell>
          <cell r="I39">
            <v>-245682.18</v>
          </cell>
          <cell r="J39">
            <v>124699.85</v>
          </cell>
          <cell r="K39">
            <v>33160.17000000002</v>
          </cell>
          <cell r="L39">
            <v>-83927.68999999993</v>
          </cell>
          <cell r="M39">
            <v>-87320.849999999889</v>
          </cell>
          <cell r="N39">
            <v>358575.4800000001</v>
          </cell>
          <cell r="O39">
            <v>256878.52999999991</v>
          </cell>
          <cell r="P39">
            <v>536149.01</v>
          </cell>
          <cell r="Q39">
            <v>442476.19</v>
          </cell>
          <cell r="R39">
            <v>159124.42000000001</v>
          </cell>
          <cell r="S39">
            <v>399872.75999999995</v>
          </cell>
          <cell r="T39">
            <v>-24843.610000000037</v>
          </cell>
          <cell r="U39">
            <v>-67679.580000000089</v>
          </cell>
          <cell r="V39">
            <v>-103848.40000000004</v>
          </cell>
          <cell r="W39">
            <v>-347327.45</v>
          </cell>
          <cell r="X39">
            <v>-487339.37000000005</v>
          </cell>
          <cell r="Y39">
            <v>-471284.13999999984</v>
          </cell>
          <cell r="Z39">
            <v>-535919.76000000013</v>
          </cell>
          <cell r="AA39">
            <v>-616369.14000000013</v>
          </cell>
          <cell r="AB39">
            <v>-50731.630000000019</v>
          </cell>
          <cell r="AC39">
            <v>-116716.66000000002</v>
          </cell>
          <cell r="AD39">
            <v>-223543.96123869054</v>
          </cell>
        </row>
        <row r="40">
          <cell r="A40" t="str">
            <v>Other current liability</v>
          </cell>
          <cell r="B40" t="str">
            <v>Other current liability</v>
          </cell>
          <cell r="G40">
            <v>-67679.760000000009</v>
          </cell>
          <cell r="H40">
            <v>58420.930000000008</v>
          </cell>
          <cell r="I40">
            <v>27820.57</v>
          </cell>
          <cell r="J40">
            <v>89146.07</v>
          </cell>
          <cell r="K40">
            <v>110954.83000000002</v>
          </cell>
          <cell r="L40">
            <v>21342.76000000002</v>
          </cell>
          <cell r="M40">
            <v>19831.730000000003</v>
          </cell>
          <cell r="N40">
            <v>41061.180000000008</v>
          </cell>
          <cell r="O40">
            <v>-307184.53000000003</v>
          </cell>
          <cell r="P40">
            <v>-9583.8099999999904</v>
          </cell>
          <cell r="Q40">
            <v>35202.410000000003</v>
          </cell>
          <cell r="R40">
            <v>10457.419999999998</v>
          </cell>
          <cell r="S40">
            <v>45109.009999999987</v>
          </cell>
          <cell r="T40">
            <v>494369.17</v>
          </cell>
          <cell r="U40">
            <v>-3827.3999999999996</v>
          </cell>
          <cell r="V40">
            <v>120597.66999999997</v>
          </cell>
          <cell r="W40">
            <v>16346.040000000005</v>
          </cell>
          <cell r="X40">
            <v>66011.970000000016</v>
          </cell>
          <cell r="Y40">
            <v>-25051.69999999999</v>
          </cell>
          <cell r="Z40">
            <v>38037.519999999997</v>
          </cell>
          <cell r="AA40">
            <v>-67574.999999999985</v>
          </cell>
          <cell r="AB40">
            <v>-17865.689999999999</v>
          </cell>
          <cell r="AC40">
            <v>-15261.799999999992</v>
          </cell>
          <cell r="AD40">
            <v>-3000.01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Loan - Liability</v>
          </cell>
          <cell r="B42" t="str">
            <v>Loan - Payable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-3288281.13</v>
          </cell>
          <cell r="H43">
            <v>-4291823.99</v>
          </cell>
          <cell r="I43">
            <v>-4679826.459999999</v>
          </cell>
          <cell r="J43">
            <v>-4575936.8899999997</v>
          </cell>
          <cell r="K43">
            <v>-4950989.83</v>
          </cell>
          <cell r="L43">
            <v>-4302984.0699999994</v>
          </cell>
          <cell r="M43">
            <v>-3439718.11</v>
          </cell>
          <cell r="N43">
            <v>-4016796.41</v>
          </cell>
          <cell r="O43">
            <v>-4193958.4699999997</v>
          </cell>
          <cell r="P43">
            <v>-4164559.8700000006</v>
          </cell>
          <cell r="Q43">
            <v>-3760281.9600000004</v>
          </cell>
          <cell r="R43">
            <v>-3911614.45</v>
          </cell>
          <cell r="S43">
            <v>-3876044.2300000004</v>
          </cell>
          <cell r="T43">
            <v>-3817839.8900000006</v>
          </cell>
          <cell r="U43">
            <v>-3599968.17</v>
          </cell>
          <cell r="V43">
            <v>-3855047.48</v>
          </cell>
          <cell r="W43">
            <v>-4463992.7</v>
          </cell>
          <cell r="X43">
            <v>-4441338.18</v>
          </cell>
          <cell r="Y43">
            <v>-3500692.57</v>
          </cell>
          <cell r="Z43">
            <v>-2828253.2500000005</v>
          </cell>
          <cell r="AA43">
            <v>-3349379.8000000003</v>
          </cell>
          <cell r="AB43">
            <v>-2952965.87</v>
          </cell>
          <cell r="AC43">
            <v>-2890997.31</v>
          </cell>
          <cell r="AD43">
            <v>-2886543.9712386904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G46">
            <v>186916.89999999997</v>
          </cell>
          <cell r="H46">
            <v>2697.1699999999255</v>
          </cell>
          <cell r="I46">
            <v>-560.02999999996973</v>
          </cell>
          <cell r="J46">
            <v>-664.02999999996973</v>
          </cell>
          <cell r="K46">
            <v>225.3300000000163</v>
          </cell>
          <cell r="L46">
            <v>13658.639999999956</v>
          </cell>
          <cell r="M46">
            <v>670.05000000004657</v>
          </cell>
          <cell r="N46">
            <v>-15.650000000081491</v>
          </cell>
          <cell r="O46">
            <v>-52000.009999999951</v>
          </cell>
          <cell r="P46">
            <v>-2.0000000076834112E-2</v>
          </cell>
          <cell r="Q46">
            <v>1181.6800000000512</v>
          </cell>
          <cell r="R46">
            <v>-1.0000000009313226E-2</v>
          </cell>
          <cell r="S46">
            <v>1012.0499999999302</v>
          </cell>
          <cell r="T46">
            <v>-5233227.29</v>
          </cell>
          <cell r="U46">
            <v>-5236515.3500000006</v>
          </cell>
          <cell r="V46">
            <v>-5289755.28</v>
          </cell>
          <cell r="W46">
            <v>-5233227.37</v>
          </cell>
          <cell r="X46">
            <v>-5233227.2899999991</v>
          </cell>
          <cell r="Y46">
            <v>-5235006.0999999987</v>
          </cell>
          <cell r="Z46">
            <v>-5233227.2899999991</v>
          </cell>
          <cell r="AA46">
            <v>-5233227.2899999991</v>
          </cell>
          <cell r="AB46">
            <v>-5233227.1999999993</v>
          </cell>
          <cell r="AC46">
            <v>-5233227.2</v>
          </cell>
          <cell r="AD46">
            <v>-5233227.1999999993</v>
          </cell>
        </row>
        <row r="47">
          <cell r="A47" t="str">
            <v>Leave Provision - Non-current</v>
          </cell>
          <cell r="B47" t="str">
            <v>Leave Provision - Non-current</v>
          </cell>
          <cell r="G47">
            <v>-43626.41</v>
          </cell>
          <cell r="H47">
            <v>-33964.36</v>
          </cell>
          <cell r="I47">
            <v>-34387.32</v>
          </cell>
          <cell r="J47">
            <v>-34824.370000000003</v>
          </cell>
          <cell r="K47">
            <v>-35247.33</v>
          </cell>
          <cell r="L47">
            <v>-35684.39</v>
          </cell>
          <cell r="M47">
            <v>-36121.449999999997</v>
          </cell>
          <cell r="N47">
            <v>-36530.31</v>
          </cell>
          <cell r="O47">
            <v>-36967.370000000003</v>
          </cell>
          <cell r="P47">
            <v>-42242.03</v>
          </cell>
          <cell r="Q47">
            <v>-24806.57</v>
          </cell>
          <cell r="R47">
            <v>-25077.85</v>
          </cell>
          <cell r="S47">
            <v>-17852.990000000002</v>
          </cell>
          <cell r="T47">
            <v>-11682.1</v>
          </cell>
          <cell r="U47">
            <v>-11885.35</v>
          </cell>
          <cell r="V47">
            <v>-12287.41</v>
          </cell>
          <cell r="W47">
            <v>-20132.419999999998</v>
          </cell>
          <cell r="X47">
            <v>-23819.48</v>
          </cell>
          <cell r="Y47">
            <v>-25111.42</v>
          </cell>
          <cell r="Z47">
            <v>-26058.76</v>
          </cell>
          <cell r="AA47">
            <v>-23421.89</v>
          </cell>
          <cell r="AB47">
            <v>-24566.81</v>
          </cell>
          <cell r="AC47">
            <v>-25094.83</v>
          </cell>
          <cell r="AD47">
            <v>-25094.83</v>
          </cell>
        </row>
        <row r="48">
          <cell r="A48" t="str">
            <v>Lease liability - non current</v>
          </cell>
          <cell r="B48" t="str">
            <v>Lease Liability - Non Current</v>
          </cell>
          <cell r="G48">
            <v>-383746.55</v>
          </cell>
          <cell r="H48">
            <v>-453387.98</v>
          </cell>
          <cell r="I48">
            <v>-463783.24</v>
          </cell>
          <cell r="J48">
            <v>-455840.68</v>
          </cell>
          <cell r="K48">
            <v>-437392.94</v>
          </cell>
          <cell r="L48">
            <v>-417871.21</v>
          </cell>
          <cell r="M48">
            <v>-441422.6</v>
          </cell>
          <cell r="N48">
            <v>-422847.01</v>
          </cell>
          <cell r="O48">
            <v>-389555.57</v>
          </cell>
          <cell r="P48">
            <v>-359841.74</v>
          </cell>
          <cell r="Q48">
            <v>-341266.15</v>
          </cell>
          <cell r="R48">
            <v>-332040.51</v>
          </cell>
          <cell r="S48">
            <v>-312410.64</v>
          </cell>
          <cell r="T48">
            <v>296.62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G49">
            <v>-999983.53</v>
          </cell>
          <cell r="H49">
            <v>-999983.53</v>
          </cell>
          <cell r="I49">
            <v>-999983.53</v>
          </cell>
          <cell r="J49">
            <v>-999983.53</v>
          </cell>
          <cell r="K49">
            <v>-999983.53</v>
          </cell>
          <cell r="L49">
            <v>-999983.53</v>
          </cell>
          <cell r="M49">
            <v>-999983.53</v>
          </cell>
          <cell r="N49">
            <v>-999983.53</v>
          </cell>
          <cell r="O49">
            <v>-999983.53</v>
          </cell>
          <cell r="P49">
            <v>-999983.53</v>
          </cell>
          <cell r="Q49">
            <v>-999983.53</v>
          </cell>
          <cell r="R49">
            <v>-999983.53</v>
          </cell>
          <cell r="S49">
            <v>-999983.53</v>
          </cell>
          <cell r="T49">
            <v>16.47</v>
          </cell>
          <cell r="U49">
            <v>16.47</v>
          </cell>
          <cell r="V49">
            <v>16.47</v>
          </cell>
          <cell r="W49">
            <v>16.47</v>
          </cell>
          <cell r="X49">
            <v>16.47</v>
          </cell>
          <cell r="Y49">
            <v>16.47</v>
          </cell>
          <cell r="Z49">
            <v>16.47</v>
          </cell>
          <cell r="AA49">
            <v>16.47</v>
          </cell>
          <cell r="AB49">
            <v>16.47</v>
          </cell>
          <cell r="AC49">
            <v>16.47</v>
          </cell>
          <cell r="AD49">
            <v>16.47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-1240439.5900000001</v>
          </cell>
          <cell r="H50">
            <v>-1484638.7000000002</v>
          </cell>
          <cell r="I50">
            <v>-1498714.12</v>
          </cell>
          <cell r="J50">
            <v>-1491312.6099999999</v>
          </cell>
          <cell r="K50">
            <v>-1472398.47</v>
          </cell>
          <cell r="L50">
            <v>-1439880.4900000002</v>
          </cell>
          <cell r="M50">
            <v>-1476857.53</v>
          </cell>
          <cell r="N50">
            <v>-1459376.5</v>
          </cell>
          <cell r="O50">
            <v>-1478506.48</v>
          </cell>
          <cell r="P50">
            <v>-1402067.32</v>
          </cell>
          <cell r="Q50">
            <v>-1364874.57</v>
          </cell>
          <cell r="R50">
            <v>-1357101.9</v>
          </cell>
          <cell r="S50">
            <v>-1329235.1100000001</v>
          </cell>
          <cell r="T50">
            <v>-5244596.3</v>
          </cell>
          <cell r="U50">
            <v>-5248384.2300000004</v>
          </cell>
          <cell r="V50">
            <v>-5302026.2200000007</v>
          </cell>
          <cell r="W50">
            <v>-5253343.32</v>
          </cell>
          <cell r="X50">
            <v>-5257030.3</v>
          </cell>
          <cell r="Y50">
            <v>-5260101.0499999989</v>
          </cell>
          <cell r="Z50">
            <v>-5259269.5799999991</v>
          </cell>
          <cell r="AA50">
            <v>-5256632.709999999</v>
          </cell>
          <cell r="AB50">
            <v>-5257777.5399999991</v>
          </cell>
          <cell r="AC50">
            <v>-5258305.5600000005</v>
          </cell>
          <cell r="AD50">
            <v>-5258305.5599999996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-4528720.72</v>
          </cell>
          <cell r="H51">
            <v>-5776462.6900000004</v>
          </cell>
          <cell r="I51">
            <v>-6178540.5799999991</v>
          </cell>
          <cell r="J51">
            <v>-6067249.5</v>
          </cell>
          <cell r="K51">
            <v>-6423388.2999999998</v>
          </cell>
          <cell r="L51">
            <v>-5742864.5599999996</v>
          </cell>
          <cell r="M51">
            <v>-4916575.6399999997</v>
          </cell>
          <cell r="N51">
            <v>-5476172.9100000001</v>
          </cell>
          <cell r="O51">
            <v>-5672464.9499999993</v>
          </cell>
          <cell r="P51">
            <v>-5566627.1900000004</v>
          </cell>
          <cell r="Q51">
            <v>-5125156.53</v>
          </cell>
          <cell r="R51">
            <v>-5268716.3499999996</v>
          </cell>
          <cell r="S51">
            <v>-5205279.3400000008</v>
          </cell>
          <cell r="T51">
            <v>-9062436.1900000013</v>
          </cell>
          <cell r="U51">
            <v>-8848352.4000000004</v>
          </cell>
          <cell r="V51">
            <v>-9157073.7000000011</v>
          </cell>
          <cell r="W51">
            <v>-9717336.0199999996</v>
          </cell>
          <cell r="X51">
            <v>-9698368.4800000004</v>
          </cell>
          <cell r="Y51">
            <v>-8760793.6199999992</v>
          </cell>
          <cell r="Z51">
            <v>-8087522.8300000001</v>
          </cell>
          <cell r="AA51">
            <v>-8606012.5099999998</v>
          </cell>
          <cell r="AB51">
            <v>-8210743.4099999992</v>
          </cell>
          <cell r="AC51">
            <v>-8149302.870000001</v>
          </cell>
          <cell r="AD51">
            <v>-8144849.53123869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4924475.6000000006</v>
          </cell>
          <cell r="H53">
            <v>5105967.1800000006</v>
          </cell>
          <cell r="I53">
            <v>5307078.0099999988</v>
          </cell>
          <cell r="J53">
            <v>5581280.0399999991</v>
          </cell>
          <cell r="K53">
            <v>5975240.3500000006</v>
          </cell>
          <cell r="L53">
            <v>5838914.1300000018</v>
          </cell>
          <cell r="M53">
            <v>5638651.2800000021</v>
          </cell>
          <cell r="N53">
            <v>5515832.7899999991</v>
          </cell>
          <cell r="O53">
            <v>5721499.8200000003</v>
          </cell>
          <cell r="P53">
            <v>5739015.3899999997</v>
          </cell>
          <cell r="Q53">
            <v>5921435.8600000003</v>
          </cell>
          <cell r="R53">
            <v>5424295.7200000007</v>
          </cell>
          <cell r="S53">
            <v>5316599.6399999959</v>
          </cell>
          <cell r="T53">
            <v>2406538.0899999961</v>
          </cell>
          <cell r="U53">
            <v>2524557.6099999975</v>
          </cell>
          <cell r="V53">
            <v>2734450.7199999969</v>
          </cell>
          <cell r="W53">
            <v>3021156.9899999984</v>
          </cell>
          <cell r="X53">
            <v>3119117.9200000018</v>
          </cell>
          <cell r="Y53">
            <v>3018198.7500000019</v>
          </cell>
          <cell r="Z53">
            <v>3077871.92</v>
          </cell>
          <cell r="AA53">
            <v>3048450.1100000013</v>
          </cell>
          <cell r="AB53">
            <v>2794935.2</v>
          </cell>
          <cell r="AC53">
            <v>2796429.5599999987</v>
          </cell>
          <cell r="AD53">
            <v>2726759.6563814506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10100</v>
          </cell>
          <cell r="H56">
            <v>10100</v>
          </cell>
          <cell r="I56">
            <v>10100</v>
          </cell>
          <cell r="J56">
            <v>10100</v>
          </cell>
          <cell r="K56">
            <v>10100</v>
          </cell>
          <cell r="L56">
            <v>10100</v>
          </cell>
          <cell r="M56">
            <v>10100</v>
          </cell>
          <cell r="N56">
            <v>10100</v>
          </cell>
          <cell r="O56">
            <v>10100</v>
          </cell>
          <cell r="P56">
            <v>10100</v>
          </cell>
          <cell r="Q56">
            <v>10100</v>
          </cell>
          <cell r="R56">
            <v>10100</v>
          </cell>
          <cell r="S56">
            <v>10100</v>
          </cell>
          <cell r="T56">
            <v>10100</v>
          </cell>
          <cell r="U56">
            <v>10100</v>
          </cell>
          <cell r="V56">
            <v>10100</v>
          </cell>
          <cell r="W56">
            <v>10100</v>
          </cell>
          <cell r="X56">
            <v>10100</v>
          </cell>
          <cell r="Y56">
            <v>10100</v>
          </cell>
          <cell r="Z56">
            <v>10100</v>
          </cell>
          <cell r="AA56">
            <v>10100</v>
          </cell>
          <cell r="AB56">
            <v>10100</v>
          </cell>
          <cell r="AC56">
            <v>10100</v>
          </cell>
          <cell r="AD56">
            <v>10100</v>
          </cell>
        </row>
        <row r="57">
          <cell r="A57" t="str">
            <v>Reverses</v>
          </cell>
          <cell r="B57" t="str">
            <v>RESERVES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4810143.68</v>
          </cell>
          <cell r="H58">
            <v>4810143.68</v>
          </cell>
          <cell r="I58">
            <v>4810143.68</v>
          </cell>
          <cell r="J58">
            <v>4810143.68</v>
          </cell>
          <cell r="K58">
            <v>4810143.68</v>
          </cell>
          <cell r="L58">
            <v>4810143.68</v>
          </cell>
          <cell r="M58">
            <v>4810143.68</v>
          </cell>
          <cell r="N58">
            <v>4810143.68</v>
          </cell>
          <cell r="O58">
            <v>4768396.18</v>
          </cell>
          <cell r="P58">
            <v>4768396.18</v>
          </cell>
          <cell r="Q58">
            <v>4768396.18</v>
          </cell>
          <cell r="R58">
            <v>4792621.18</v>
          </cell>
          <cell r="S58">
            <v>5414195.6899999995</v>
          </cell>
          <cell r="T58">
            <v>2606629.3600000003</v>
          </cell>
          <cell r="U58">
            <v>2606629.3600000003</v>
          </cell>
          <cell r="V58">
            <v>2606629.3600000003</v>
          </cell>
          <cell r="W58">
            <v>2606629.3600000003</v>
          </cell>
          <cell r="X58">
            <v>2606629.3600000003</v>
          </cell>
          <cell r="Y58">
            <v>2606629.3600000003</v>
          </cell>
          <cell r="Z58">
            <v>2606629.3600000003</v>
          </cell>
          <cell r="AA58">
            <v>2606629.3600000003</v>
          </cell>
          <cell r="AB58">
            <v>2606629.3600000003</v>
          </cell>
          <cell r="AC58">
            <v>2606629.3600000003</v>
          </cell>
          <cell r="AD58">
            <v>2606576.7999999998</v>
          </cell>
        </row>
        <row r="59">
          <cell r="A59" t="str">
            <v>Profit for Period</v>
          </cell>
          <cell r="B59" t="str">
            <v>Profit for the Period</v>
          </cell>
          <cell r="G59">
            <v>104231.89000000077</v>
          </cell>
          <cell r="H59">
            <v>285723.46999999345</v>
          </cell>
          <cell r="I59">
            <v>486834.30000000057</v>
          </cell>
          <cell r="J59">
            <v>761036.32999998564</v>
          </cell>
          <cell r="K59">
            <v>1154996.640000016</v>
          </cell>
          <cell r="L59">
            <v>1018670.4199999925</v>
          </cell>
          <cell r="M59">
            <v>818407.57000000472</v>
          </cell>
          <cell r="N59">
            <v>695589.08000000147</v>
          </cell>
          <cell r="O59">
            <v>943003.6099999838</v>
          </cell>
          <cell r="P59">
            <v>960519.17999999283</v>
          </cell>
          <cell r="Q59">
            <v>1142939.649999985</v>
          </cell>
          <cell r="R59">
            <v>621574.50999998103</v>
          </cell>
          <cell r="S59">
            <v>-107696.06000000236</v>
          </cell>
          <cell r="T59">
            <v>-210191.19999999832</v>
          </cell>
          <cell r="U59">
            <v>-92171.760000003502</v>
          </cell>
          <cell r="V59">
            <v>117721.35000000824</v>
          </cell>
          <cell r="W59">
            <v>404427.62000000465</v>
          </cell>
          <cell r="X59">
            <v>502388.62999999628</v>
          </cell>
          <cell r="Y59">
            <v>399690.64999999141</v>
          </cell>
          <cell r="Z59">
            <v>461143.62999997602</v>
          </cell>
          <cell r="AA59">
            <v>431723.74999999662</v>
          </cell>
          <cell r="AB59">
            <v>178206.00000000617</v>
          </cell>
          <cell r="AC59">
            <v>179700.20000000123</v>
          </cell>
          <cell r="AD59">
            <v>110082.8563814488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4924475.57</v>
          </cell>
          <cell r="H60">
            <v>5105967.1499999929</v>
          </cell>
          <cell r="I60">
            <v>5307077.9800000004</v>
          </cell>
          <cell r="J60">
            <v>5581280.0099999849</v>
          </cell>
          <cell r="K60">
            <v>5975240.3200000152</v>
          </cell>
          <cell r="L60">
            <v>5838914.0999999922</v>
          </cell>
          <cell r="M60">
            <v>5638651.2500000047</v>
          </cell>
          <cell r="N60">
            <v>5515832.7600000016</v>
          </cell>
          <cell r="O60">
            <v>5721499.7899999833</v>
          </cell>
          <cell r="P60">
            <v>5739015.3599999929</v>
          </cell>
          <cell r="Q60">
            <v>5921435.8299999852</v>
          </cell>
          <cell r="R60">
            <v>5424295.6899999809</v>
          </cell>
          <cell r="S60">
            <v>5316599.6299999971</v>
          </cell>
          <cell r="T60">
            <v>2406538.160000002</v>
          </cell>
          <cell r="U60">
            <v>2524557.5999999968</v>
          </cell>
          <cell r="V60">
            <v>2734450.7100000083</v>
          </cell>
          <cell r="W60">
            <v>3021156.9800000051</v>
          </cell>
          <cell r="X60">
            <v>3119117.9899999965</v>
          </cell>
          <cell r="Y60">
            <v>3016420.0099999919</v>
          </cell>
          <cell r="Z60">
            <v>3077872.9899999765</v>
          </cell>
          <cell r="AA60">
            <v>3048453.1099999971</v>
          </cell>
          <cell r="AB60">
            <v>2794935.3600000064</v>
          </cell>
          <cell r="AC60">
            <v>2796429.5600000015</v>
          </cell>
          <cell r="AD60">
            <v>2726759.6563814487</v>
          </cell>
        </row>
        <row r="63">
          <cell r="Q63">
            <v>31</v>
          </cell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31</v>
          </cell>
          <cell r="AC63">
            <v>31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R64">
            <v>54.642205788849061</v>
          </cell>
          <cell r="S64">
            <v>60.473238731027664</v>
          </cell>
          <cell r="T64">
            <v>66.130067700116896</v>
          </cell>
          <cell r="U64">
            <v>67.582219164725373</v>
          </cell>
          <cell r="V64">
            <v>71.909556216080631</v>
          </cell>
          <cell r="W64">
            <v>73.977527059333553</v>
          </cell>
          <cell r="X64">
            <v>67.27864756342106</v>
          </cell>
          <cell r="Y64">
            <v>78.052763747888832</v>
          </cell>
          <cell r="Z64">
            <v>78.354815768932099</v>
          </cell>
          <cell r="AA64">
            <v>87.116978884406919</v>
          </cell>
          <cell r="AB64">
            <v>82.826870347678124</v>
          </cell>
          <cell r="AC64">
            <v>89.79606820198309</v>
          </cell>
          <cell r="AD64">
            <v>92</v>
          </cell>
        </row>
        <row r="65">
          <cell r="A65" t="str">
            <v>Stock turns</v>
          </cell>
          <cell r="B65" t="str">
            <v>Stock turns</v>
          </cell>
          <cell r="R65">
            <v>4.7556935551537238</v>
          </cell>
          <cell r="S65">
            <v>3.677519483509688</v>
          </cell>
          <cell r="T65">
            <v>3.4149674845787317</v>
          </cell>
          <cell r="U65">
            <v>3.0766465985458207</v>
          </cell>
          <cell r="V65">
            <v>4.2789924033815776</v>
          </cell>
          <cell r="W65">
            <v>4.0276090082286444</v>
          </cell>
          <cell r="X65">
            <v>4.9218389124605642</v>
          </cell>
          <cell r="Y65">
            <v>3.4080530104758973</v>
          </cell>
          <cell r="Z65">
            <v>3.4245031935035453</v>
          </cell>
          <cell r="AA65">
            <v>3.2596179459387735</v>
          </cell>
          <cell r="AB65">
            <v>3.148239848112806</v>
          </cell>
          <cell r="AC65">
            <v>3.1867267309028042</v>
          </cell>
          <cell r="AD65">
            <v>3.0046712386156655</v>
          </cell>
        </row>
        <row r="66">
          <cell r="A66" t="str">
            <v>Creditor Days</v>
          </cell>
          <cell r="B66" t="str">
            <v>Creditor Days</v>
          </cell>
          <cell r="R66">
            <v>41.264657469528117</v>
          </cell>
          <cell r="S66">
            <v>54.129687684645404</v>
          </cell>
          <cell r="T66">
            <v>65.751773021320886</v>
          </cell>
          <cell r="U66">
            <v>57.400108194637937</v>
          </cell>
          <cell r="V66">
            <v>52.964178639165723</v>
          </cell>
          <cell r="W66">
            <v>55.674874056870124</v>
          </cell>
          <cell r="X66">
            <v>62.334563228515606</v>
          </cell>
          <cell r="Y66">
            <v>61.919929028775769</v>
          </cell>
          <cell r="Z66">
            <v>55.118018652874952</v>
          </cell>
          <cell r="AA66">
            <v>47.555799323855055</v>
          </cell>
          <cell r="AB66">
            <v>66.240509632161391</v>
          </cell>
          <cell r="AC66">
            <v>65.786570935849767</v>
          </cell>
          <cell r="AD66">
            <v>56.229652262299766</v>
          </cell>
        </row>
        <row r="67">
          <cell r="A67" t="str">
            <v>Current Ratio</v>
          </cell>
          <cell r="B67" t="str">
            <v>Current Ratio</v>
          </cell>
          <cell r="R67">
            <v>1.7846575344356854</v>
          </cell>
          <cell r="S67">
            <v>1.7651114832608601</v>
          </cell>
          <cell r="T67">
            <v>2.277747383481814</v>
          </cell>
          <cell r="U67">
            <v>2.4437118703746759</v>
          </cell>
          <cell r="V67">
            <v>2.4206038961678362</v>
          </cell>
          <cell r="W67">
            <v>2.273872083168953</v>
          </cell>
          <cell r="X67">
            <v>2.3046317832973493</v>
          </cell>
          <cell r="Y67">
            <v>2.6340000430257722</v>
          </cell>
          <cell r="Z67">
            <v>3.0499895474353296</v>
          </cell>
          <cell r="AA67">
            <v>2.7293829382980093</v>
          </cell>
          <cell r="AB67">
            <v>2.8827533384258182</v>
          </cell>
          <cell r="AC67">
            <v>2.9397648419119422</v>
          </cell>
          <cell r="AD67">
            <v>2.9245503175195098</v>
          </cell>
        </row>
      </sheetData>
      <sheetData sheetId="69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S8">
            <v>1966379.02</v>
          </cell>
          <cell r="T8">
            <v>2053248.06</v>
          </cell>
          <cell r="U8">
            <v>859934.29999999993</v>
          </cell>
          <cell r="V8">
            <v>677576.97</v>
          </cell>
          <cell r="W8">
            <v>412937.59</v>
          </cell>
          <cell r="X8">
            <v>262253.94999999995</v>
          </cell>
          <cell r="Y8">
            <v>251662.36000000002</v>
          </cell>
          <cell r="Z8">
            <v>475500.5</v>
          </cell>
          <cell r="AA8">
            <v>173348.21</v>
          </cell>
          <cell r="AB8">
            <v>251982.40000000002</v>
          </cell>
          <cell r="AC8">
            <v>448380.09</v>
          </cell>
          <cell r="AD8">
            <v>477783.73343981151</v>
          </cell>
        </row>
        <row r="9">
          <cell r="A9" t="str">
            <v>Inventory</v>
          </cell>
          <cell r="B9" t="str">
            <v>Inventory</v>
          </cell>
          <cell r="S9">
            <v>1632040</v>
          </cell>
          <cell r="T9">
            <v>1793154</v>
          </cell>
          <cell r="U9">
            <v>1727850</v>
          </cell>
          <cell r="V9">
            <v>1902687</v>
          </cell>
          <cell r="W9">
            <v>1979074</v>
          </cell>
          <cell r="X9">
            <v>1865711</v>
          </cell>
          <cell r="Y9">
            <v>1753639</v>
          </cell>
          <cell r="Z9">
            <v>1945667</v>
          </cell>
          <cell r="AA9">
            <v>1803596</v>
          </cell>
          <cell r="AB9">
            <v>1811363</v>
          </cell>
          <cell r="AC9">
            <v>1569178</v>
          </cell>
          <cell r="AD9">
            <v>1500000</v>
          </cell>
        </row>
        <row r="10">
          <cell r="A10" t="str">
            <v>Trade Debtors</v>
          </cell>
          <cell r="B10" t="str">
            <v>Trade Debtors</v>
          </cell>
          <cell r="S10">
            <v>1566222.45</v>
          </cell>
          <cell r="T10">
            <v>1272624.77</v>
          </cell>
          <cell r="U10">
            <v>1550291.65</v>
          </cell>
          <cell r="V10">
            <v>1268599.5</v>
          </cell>
          <cell r="W10">
            <v>1590394.26</v>
          </cell>
          <cell r="X10">
            <v>1631813.5699999998</v>
          </cell>
          <cell r="Y10">
            <v>1415864.9</v>
          </cell>
          <cell r="Z10">
            <v>1417022.07</v>
          </cell>
          <cell r="AA10">
            <v>1644452.99</v>
          </cell>
          <cell r="AB10">
            <v>1471420.5599999998</v>
          </cell>
          <cell r="AC10">
            <v>1543105.14</v>
          </cell>
          <cell r="AD10">
            <v>1600805.2752665265</v>
          </cell>
        </row>
        <row r="11">
          <cell r="A11" t="str">
            <v>Provision for Doubtful Debts</v>
          </cell>
          <cell r="B11" t="str">
            <v>Provision for Doubtful Debts</v>
          </cell>
          <cell r="S11">
            <v>0</v>
          </cell>
          <cell r="T11">
            <v>0</v>
          </cell>
          <cell r="U11">
            <v>-9323.9</v>
          </cell>
          <cell r="V11">
            <v>-9323.9</v>
          </cell>
          <cell r="W11">
            <v>-9323.9</v>
          </cell>
          <cell r="X11">
            <v>-9323.9</v>
          </cell>
          <cell r="Y11">
            <v>-9323.9</v>
          </cell>
          <cell r="Z11">
            <v>-9843.2000000000007</v>
          </cell>
          <cell r="AA11">
            <v>-14023.2</v>
          </cell>
          <cell r="AB11">
            <v>-14023.2</v>
          </cell>
          <cell r="AC11">
            <v>-14023.2</v>
          </cell>
          <cell r="AD11">
            <v>-17023.2</v>
          </cell>
        </row>
        <row r="12">
          <cell r="A12" t="str">
            <v>Other current assets</v>
          </cell>
          <cell r="B12" t="str">
            <v>Other current assets</v>
          </cell>
          <cell r="S12">
            <v>40858.18</v>
          </cell>
          <cell r="T12">
            <v>15558.18</v>
          </cell>
          <cell r="U12">
            <v>8465.18</v>
          </cell>
          <cell r="V12">
            <v>7665.18</v>
          </cell>
          <cell r="W12">
            <v>6565.18</v>
          </cell>
          <cell r="X12">
            <v>16138.82</v>
          </cell>
          <cell r="Y12">
            <v>14276.82</v>
          </cell>
          <cell r="Z12">
            <v>20269.25</v>
          </cell>
          <cell r="AA12">
            <v>23258.19</v>
          </cell>
          <cell r="AB12">
            <v>145690.72999999998</v>
          </cell>
          <cell r="AC12">
            <v>41940.78</v>
          </cell>
          <cell r="AD12">
            <v>41940.78</v>
          </cell>
        </row>
        <row r="13">
          <cell r="A13" t="str">
            <v>InterCompany Receivable</v>
          </cell>
          <cell r="B13" t="str">
            <v>InterCompany Receivable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400000</v>
          </cell>
          <cell r="Y13">
            <v>185000</v>
          </cell>
          <cell r="Z13">
            <v>85000</v>
          </cell>
          <cell r="AA13">
            <v>530703.89</v>
          </cell>
          <cell r="AB13">
            <v>530703.89</v>
          </cell>
          <cell r="AC13">
            <v>526345.78</v>
          </cell>
          <cell r="AD13">
            <v>526345.78</v>
          </cell>
        </row>
        <row r="14">
          <cell r="A14" t="str">
            <v>Loan - Asset</v>
          </cell>
          <cell r="B14" t="str">
            <v>Loan - Receivable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5205499.6499999994</v>
          </cell>
          <cell r="T15">
            <v>5134585.01</v>
          </cell>
          <cell r="U15">
            <v>4137217.23</v>
          </cell>
          <cell r="V15">
            <v>3847204.75</v>
          </cell>
          <cell r="W15">
            <v>3979647.13</v>
          </cell>
          <cell r="X15">
            <v>4166593.44</v>
          </cell>
          <cell r="Y15">
            <v>3611119.1799999997</v>
          </cell>
          <cell r="Z15">
            <v>3933615.62</v>
          </cell>
          <cell r="AA15">
            <v>4161336.08</v>
          </cell>
          <cell r="AB15">
            <v>4197137.38</v>
          </cell>
          <cell r="AC15">
            <v>4114926.59</v>
          </cell>
          <cell r="AD15">
            <v>4129852.3687063372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S19">
            <v>965510.86</v>
          </cell>
          <cell r="T19">
            <v>958616.86</v>
          </cell>
          <cell r="U19">
            <v>984848.0199999999</v>
          </cell>
          <cell r="V19">
            <v>1548059.9499999997</v>
          </cell>
          <cell r="W19">
            <v>1530886.9499999997</v>
          </cell>
          <cell r="X19">
            <v>1513140.95</v>
          </cell>
          <cell r="Y19">
            <v>1496083.5200000003</v>
          </cell>
          <cell r="Z19">
            <v>1482022.5200000003</v>
          </cell>
          <cell r="AA19">
            <v>1479166.5200000003</v>
          </cell>
          <cell r="AB19">
            <v>1461815.5200000003</v>
          </cell>
          <cell r="AC19">
            <v>1449338.5200000003</v>
          </cell>
          <cell r="AD19">
            <v>1436861.5200000003</v>
          </cell>
        </row>
        <row r="20">
          <cell r="A20" t="str">
            <v>FA  - Motor Vehicle</v>
          </cell>
          <cell r="B20" t="str">
            <v>Motor Vehicle</v>
          </cell>
          <cell r="S20">
            <v>188907.09999999998</v>
          </cell>
          <cell r="T20">
            <v>187052.09999999998</v>
          </cell>
          <cell r="U20">
            <v>185258.09999999998</v>
          </cell>
          <cell r="V20">
            <v>183403.09999999998</v>
          </cell>
          <cell r="W20">
            <v>181609.09999999998</v>
          </cell>
          <cell r="X20">
            <v>179754.09999999998</v>
          </cell>
          <cell r="Y20">
            <v>177899.09999999998</v>
          </cell>
          <cell r="Z20">
            <v>176224.09999999998</v>
          </cell>
          <cell r="AA20">
            <v>174369.09999999998</v>
          </cell>
          <cell r="AB20">
            <v>172575.09999999998</v>
          </cell>
          <cell r="AC20">
            <v>170720.09999999998</v>
          </cell>
          <cell r="AD20">
            <v>168865.09999999998</v>
          </cell>
        </row>
        <row r="21">
          <cell r="A21" t="str">
            <v>FA - Furn &amp; Fitts</v>
          </cell>
          <cell r="B21" t="str">
            <v>Furn &amp; Fitts</v>
          </cell>
          <cell r="S21">
            <v>6985.3700000000026</v>
          </cell>
          <cell r="T21">
            <v>6917.3700000000026</v>
          </cell>
          <cell r="U21">
            <v>6466.7300000000032</v>
          </cell>
          <cell r="V21">
            <v>5718.7300000000032</v>
          </cell>
          <cell r="W21">
            <v>5327.1400000000031</v>
          </cell>
          <cell r="X21">
            <v>4579.1400000000031</v>
          </cell>
          <cell r="Y21">
            <v>3974.6899999999987</v>
          </cell>
          <cell r="Z21">
            <v>3288.6899999999987</v>
          </cell>
          <cell r="AA21">
            <v>2534.6899999999987</v>
          </cell>
          <cell r="AB21">
            <v>1801.6899999999987</v>
          </cell>
          <cell r="AC21">
            <v>1047.6899999999987</v>
          </cell>
          <cell r="AD21">
            <v>293.68999999999869</v>
          </cell>
        </row>
        <row r="22">
          <cell r="A22" t="str">
            <v>FA  - Computer</v>
          </cell>
          <cell r="B22" t="str">
            <v>Computer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 t="str">
            <v>FA - Lease Assets</v>
          </cell>
          <cell r="B23" t="str">
            <v>Capitalised Lease Assets</v>
          </cell>
          <cell r="S23">
            <v>10619.63</v>
          </cell>
          <cell r="T23">
            <v>10563.63</v>
          </cell>
          <cell r="U23">
            <v>10509.63</v>
          </cell>
          <cell r="V23">
            <v>10453.629999999999</v>
          </cell>
          <cell r="W23">
            <v>10399.629999999999</v>
          </cell>
          <cell r="X23">
            <v>10343.629999999999</v>
          </cell>
          <cell r="Y23">
            <v>10287.629999999999</v>
          </cell>
          <cell r="Z23">
            <v>10237.629999999999</v>
          </cell>
          <cell r="AA23">
            <v>10181.629999999999</v>
          </cell>
          <cell r="AB23">
            <v>10127.629999999999</v>
          </cell>
          <cell r="AC23">
            <v>10071.629999999999</v>
          </cell>
          <cell r="AD23">
            <v>10015.629999999999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1172022.96</v>
          </cell>
          <cell r="T24">
            <v>1163149.96</v>
          </cell>
          <cell r="U24">
            <v>1187082.4799999997</v>
          </cell>
          <cell r="V24">
            <v>1747635.4099999997</v>
          </cell>
          <cell r="W24">
            <v>1728222.8199999996</v>
          </cell>
          <cell r="X24">
            <v>1707817.8199999996</v>
          </cell>
          <cell r="Y24">
            <v>1688244.94</v>
          </cell>
          <cell r="Z24">
            <v>1671772.94</v>
          </cell>
          <cell r="AA24">
            <v>1666251.94</v>
          </cell>
          <cell r="AB24">
            <v>1646319.94</v>
          </cell>
          <cell r="AC24">
            <v>1631177.94</v>
          </cell>
          <cell r="AD24">
            <v>1616035.94</v>
          </cell>
        </row>
        <row r="26">
          <cell r="A26" t="str">
            <v>Investments</v>
          </cell>
          <cell r="B26" t="str">
            <v>Non-current Assets - Investments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8">
          <cell r="A28" t="str">
            <v>Intangible asset</v>
          </cell>
          <cell r="B28" t="str">
            <v>Intangible Assets</v>
          </cell>
          <cell r="S28">
            <v>87781</v>
          </cell>
          <cell r="T28">
            <v>87781</v>
          </cell>
          <cell r="U28">
            <v>87781</v>
          </cell>
          <cell r="V28">
            <v>87781</v>
          </cell>
          <cell r="W28">
            <v>87781</v>
          </cell>
          <cell r="X28">
            <v>87781</v>
          </cell>
          <cell r="Y28">
            <v>87781</v>
          </cell>
          <cell r="Z28">
            <v>87781</v>
          </cell>
          <cell r="AA28">
            <v>87781</v>
          </cell>
          <cell r="AB28">
            <v>87781</v>
          </cell>
          <cell r="AC28">
            <v>87781</v>
          </cell>
          <cell r="AD28">
            <v>87781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6465303.6099999994</v>
          </cell>
          <cell r="T30">
            <v>6385515.9699999997</v>
          </cell>
          <cell r="U30">
            <v>5412080.71</v>
          </cell>
          <cell r="V30">
            <v>5682621.1600000001</v>
          </cell>
          <cell r="W30">
            <v>5795650.9499999993</v>
          </cell>
          <cell r="X30">
            <v>5962192.2599999998</v>
          </cell>
          <cell r="Y30">
            <v>5387145.1199999992</v>
          </cell>
          <cell r="Z30">
            <v>5693169.5600000005</v>
          </cell>
          <cell r="AA30">
            <v>5915369.0199999996</v>
          </cell>
          <cell r="AB30">
            <v>5931238.3200000003</v>
          </cell>
          <cell r="AC30">
            <v>5833885.5299999993</v>
          </cell>
          <cell r="AD30">
            <v>5833669.3087063376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S33">
            <v>-861190.7</v>
          </cell>
          <cell r="T33">
            <v>-1130440.9300000002</v>
          </cell>
          <cell r="U33">
            <v>-961258.41999999993</v>
          </cell>
          <cell r="V33">
            <v>-1152810.8899999999</v>
          </cell>
          <cell r="W33">
            <v>-1298854.29</v>
          </cell>
          <cell r="X33">
            <v>-1358902.7000000002</v>
          </cell>
          <cell r="Y33">
            <v>-678437.52</v>
          </cell>
          <cell r="Z33">
            <v>-935200.37000000011</v>
          </cell>
          <cell r="AA33">
            <v>-1028770.6599999999</v>
          </cell>
          <cell r="AB33">
            <v>-1015821.17</v>
          </cell>
          <cell r="AC33">
            <v>-753152.38000000012</v>
          </cell>
          <cell r="AD33">
            <v>-738282.24005080701</v>
          </cell>
        </row>
        <row r="34">
          <cell r="A34" t="str">
            <v>Leave Provision</v>
          </cell>
          <cell r="B34" t="str">
            <v>Leave Provision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28098.33</v>
          </cell>
          <cell r="Y34">
            <v>46002.95</v>
          </cell>
          <cell r="Z34">
            <v>38057.39</v>
          </cell>
          <cell r="AA34">
            <v>40568.85</v>
          </cell>
          <cell r="AB34">
            <v>43238.5</v>
          </cell>
          <cell r="AC34">
            <v>46333.740000000005</v>
          </cell>
          <cell r="AD34">
            <v>51127.895000000004</v>
          </cell>
        </row>
        <row r="35">
          <cell r="A35" t="str">
            <v>Accruals - Creditors</v>
          </cell>
          <cell r="B35" t="str">
            <v>Accrued Trade Creditors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-1000</v>
          </cell>
          <cell r="AA35">
            <v>-1000</v>
          </cell>
          <cell r="AB35">
            <v>-1000</v>
          </cell>
          <cell r="AC35">
            <v>0</v>
          </cell>
          <cell r="AD35">
            <v>0</v>
          </cell>
        </row>
        <row r="36">
          <cell r="A36" t="str">
            <v>Accruals Account</v>
          </cell>
          <cell r="B36" t="str">
            <v>Accrued Expenses</v>
          </cell>
          <cell r="S36">
            <v>0</v>
          </cell>
          <cell r="T36">
            <v>0</v>
          </cell>
          <cell r="U36">
            <v>-44770.92</v>
          </cell>
          <cell r="V36">
            <v>-13522.7</v>
          </cell>
          <cell r="W36">
            <v>-15188.38</v>
          </cell>
          <cell r="X36">
            <v>-7135</v>
          </cell>
          <cell r="Y36">
            <v>-48004.1</v>
          </cell>
          <cell r="Z36">
            <v>-58798.049999999996</v>
          </cell>
          <cell r="AA36">
            <v>-61353.67</v>
          </cell>
          <cell r="AB36">
            <v>-90622.89</v>
          </cell>
          <cell r="AC36">
            <v>-101614.39999999999</v>
          </cell>
          <cell r="AD36">
            <v>-101614.39999999999</v>
          </cell>
        </row>
        <row r="37">
          <cell r="A37" t="str">
            <v>Accruals - Interest</v>
          </cell>
          <cell r="B37" t="str">
            <v>Accrued Interest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Lease liability</v>
          </cell>
          <cell r="B38" t="str">
            <v>Lease liability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Tax Payable</v>
          </cell>
          <cell r="B39" t="str">
            <v>Tax Payable</v>
          </cell>
          <cell r="S39">
            <v>-647653.32899999991</v>
          </cell>
          <cell r="T39">
            <v>-459573.43699999998</v>
          </cell>
          <cell r="U39">
            <v>-550478.47199999995</v>
          </cell>
          <cell r="V39">
            <v>-580912.897</v>
          </cell>
          <cell r="W39">
            <v>-409361.25799999997</v>
          </cell>
          <cell r="X39">
            <v>-528432.89299999992</v>
          </cell>
          <cell r="Y39">
            <v>-596367.90599999996</v>
          </cell>
          <cell r="Z39">
            <v>-598144.22699999996</v>
          </cell>
          <cell r="AA39">
            <v>-647220.19299999997</v>
          </cell>
          <cell r="AB39">
            <v>-667925.51300000004</v>
          </cell>
          <cell r="AC39">
            <v>-778538.5469999999</v>
          </cell>
          <cell r="AD39">
            <v>-799698.20364726637</v>
          </cell>
        </row>
        <row r="40">
          <cell r="A40" t="str">
            <v>Other current liability</v>
          </cell>
          <cell r="B40" t="str">
            <v>Other current liability</v>
          </cell>
          <cell r="S40">
            <v>-67681.47</v>
          </cell>
          <cell r="T40">
            <v>-72830.2</v>
          </cell>
          <cell r="U40">
            <v>-78732.89</v>
          </cell>
          <cell r="V40">
            <v>-113696.86</v>
          </cell>
          <cell r="W40">
            <v>-123514.48999999999</v>
          </cell>
          <cell r="X40">
            <v>-75166.25</v>
          </cell>
          <cell r="Y40">
            <v>-94830.36</v>
          </cell>
          <cell r="Z40">
            <v>-103500.93</v>
          </cell>
          <cell r="AA40">
            <v>-111249.90000000001</v>
          </cell>
          <cell r="AB40">
            <v>-90158</v>
          </cell>
          <cell r="AC40">
            <v>-94965.32</v>
          </cell>
          <cell r="AD40">
            <v>-94965.32</v>
          </cell>
        </row>
        <row r="41">
          <cell r="A41" t="str">
            <v>InterCompany Payable</v>
          </cell>
          <cell r="B41" t="str">
            <v>InterCompany Payable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Loan - Liability</v>
          </cell>
          <cell r="B42" t="str">
            <v>Loan - Payable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-1576525.4989999998</v>
          </cell>
          <cell r="T43">
            <v>-1662844.567</v>
          </cell>
          <cell r="U43">
            <v>-1635240.7019999998</v>
          </cell>
          <cell r="V43">
            <v>-1860943.3469999998</v>
          </cell>
          <cell r="W43">
            <v>-1846918.4179999998</v>
          </cell>
          <cell r="X43">
            <v>-1941538.513</v>
          </cell>
          <cell r="Y43">
            <v>-1371636.936</v>
          </cell>
          <cell r="Z43">
            <v>-1658586.1870000002</v>
          </cell>
          <cell r="AA43">
            <v>-1809025.5729999999</v>
          </cell>
          <cell r="AB43">
            <v>-1822289.0730000001</v>
          </cell>
          <cell r="AC43">
            <v>-1681936.9070000001</v>
          </cell>
          <cell r="AD43">
            <v>-1683432.2686980735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S46">
            <v>-2018836.8655000001</v>
          </cell>
          <cell r="T46">
            <v>-1711940.5965000002</v>
          </cell>
          <cell r="U46">
            <v>-641585.51899999997</v>
          </cell>
          <cell r="V46">
            <v>-613217.81649999996</v>
          </cell>
          <cell r="W46">
            <v>-584920.05099999998</v>
          </cell>
          <cell r="X46">
            <v>-559344.57849999995</v>
          </cell>
          <cell r="Y46">
            <v>-529694.74199999997</v>
          </cell>
          <cell r="Z46">
            <v>-501452.84649999999</v>
          </cell>
          <cell r="AA46">
            <v>-471034.49349999998</v>
          </cell>
          <cell r="AB46">
            <v>-443530.67799999996</v>
          </cell>
          <cell r="AC46">
            <v>-413961.77149999997</v>
          </cell>
          <cell r="AD46">
            <v>-387313.96978947363</v>
          </cell>
        </row>
        <row r="47">
          <cell r="A47" t="str">
            <v>Leave Provision - Non-current</v>
          </cell>
          <cell r="B47" t="str">
            <v>Leave Provision - Non-current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 t="str">
            <v>Lease liability - non current</v>
          </cell>
          <cell r="B48" t="str">
            <v>Lease Liability - Non Current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-2018836.8655000001</v>
          </cell>
          <cell r="T50">
            <v>-1711940.5965000002</v>
          </cell>
          <cell r="U50">
            <v>-641585.51899999997</v>
          </cell>
          <cell r="V50">
            <v>-613217.81649999996</v>
          </cell>
          <cell r="W50">
            <v>-584920.05099999998</v>
          </cell>
          <cell r="X50">
            <v>-559344.57849999995</v>
          </cell>
          <cell r="Y50">
            <v>-529694.74199999997</v>
          </cell>
          <cell r="Z50">
            <v>-501452.84649999999</v>
          </cell>
          <cell r="AA50">
            <v>-471034.49349999998</v>
          </cell>
          <cell r="AB50">
            <v>-443530.67799999996</v>
          </cell>
          <cell r="AC50">
            <v>-413961.77149999997</v>
          </cell>
          <cell r="AD50">
            <v>-387313.96978947363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-3595362.3645000001</v>
          </cell>
          <cell r="T51">
            <v>-3374785.1635000003</v>
          </cell>
          <cell r="U51">
            <v>-2276826.2209999999</v>
          </cell>
          <cell r="V51">
            <v>-2474161.1634999998</v>
          </cell>
          <cell r="W51">
            <v>-2431838.4689999996</v>
          </cell>
          <cell r="X51">
            <v>-2500883.0915000001</v>
          </cell>
          <cell r="Y51">
            <v>-1901331.6779999998</v>
          </cell>
          <cell r="Z51">
            <v>-2160039.0334999999</v>
          </cell>
          <cell r="AA51">
            <v>-2280060.0664999997</v>
          </cell>
          <cell r="AB51">
            <v>-2265819.7510000002</v>
          </cell>
          <cell r="AC51">
            <v>-2095898.6785000002</v>
          </cell>
          <cell r="AD51">
            <v>-2070746.238487547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2869941.2454999993</v>
          </cell>
          <cell r="T53">
            <v>3010730.8064999995</v>
          </cell>
          <cell r="U53">
            <v>3135254.4890000001</v>
          </cell>
          <cell r="V53">
            <v>3208459.9965000004</v>
          </cell>
          <cell r="W53">
            <v>3363812.4809999997</v>
          </cell>
          <cell r="X53">
            <v>3461309.1684999997</v>
          </cell>
          <cell r="Y53">
            <v>3485813.4419999993</v>
          </cell>
          <cell r="Z53">
            <v>3533130.5265000006</v>
          </cell>
          <cell r="AA53">
            <v>3635308.9534999998</v>
          </cell>
          <cell r="AB53">
            <v>3665418.5690000001</v>
          </cell>
          <cell r="AC53">
            <v>3737986.8514999989</v>
          </cell>
          <cell r="AD53">
            <v>3762923.0702187903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S56">
            <v>107</v>
          </cell>
          <cell r="T56">
            <v>107</v>
          </cell>
          <cell r="U56">
            <v>107</v>
          </cell>
          <cell r="V56">
            <v>107</v>
          </cell>
          <cell r="W56">
            <v>107</v>
          </cell>
          <cell r="X56">
            <v>107</v>
          </cell>
          <cell r="Y56">
            <v>107</v>
          </cell>
          <cell r="Z56">
            <v>107</v>
          </cell>
          <cell r="AA56">
            <v>107</v>
          </cell>
          <cell r="AB56">
            <v>107</v>
          </cell>
          <cell r="AC56">
            <v>107</v>
          </cell>
          <cell r="AD56">
            <v>0</v>
          </cell>
        </row>
        <row r="57">
          <cell r="A57" t="str">
            <v>Reverses</v>
          </cell>
          <cell r="B57" t="str">
            <v>RESERVES</v>
          </cell>
          <cell r="S57">
            <v>350339.36</v>
          </cell>
          <cell r="T57">
            <v>350339.36</v>
          </cell>
          <cell r="U57">
            <v>350339.36</v>
          </cell>
          <cell r="V57">
            <v>350339.36</v>
          </cell>
          <cell r="W57">
            <v>350339.36</v>
          </cell>
          <cell r="X57">
            <v>350339.36</v>
          </cell>
          <cell r="Y57">
            <v>350339.36</v>
          </cell>
          <cell r="Z57">
            <v>350339.36</v>
          </cell>
          <cell r="AA57">
            <v>350339.36</v>
          </cell>
          <cell r="AB57">
            <v>350339.36</v>
          </cell>
          <cell r="AC57">
            <v>350339.36</v>
          </cell>
          <cell r="AD57">
            <v>350339.36</v>
          </cell>
        </row>
        <row r="58">
          <cell r="A58" t="str">
            <v>Prior Year Earnings</v>
          </cell>
          <cell r="B58" t="str">
            <v>Prior Year Retained Earnings</v>
          </cell>
          <cell r="S58">
            <v>2352531.7800000003</v>
          </cell>
          <cell r="T58">
            <v>2352531.7800000003</v>
          </cell>
          <cell r="U58">
            <v>2352531.7800000003</v>
          </cell>
          <cell r="V58">
            <v>2352531.7800000003</v>
          </cell>
          <cell r="W58">
            <v>2352531.7800000003</v>
          </cell>
          <cell r="X58">
            <v>2352531.7800000003</v>
          </cell>
          <cell r="Y58">
            <v>2352531.7800000003</v>
          </cell>
          <cell r="Z58">
            <v>2352531.7800000003</v>
          </cell>
          <cell r="AA58">
            <v>2352531.7800000003</v>
          </cell>
          <cell r="AB58">
            <v>2352531.7800000003</v>
          </cell>
          <cell r="AC58">
            <v>2352531.7800000003</v>
          </cell>
          <cell r="AD58">
            <v>2352531.7800000003</v>
          </cell>
        </row>
        <row r="59">
          <cell r="A59" t="str">
            <v>Profit for Period</v>
          </cell>
          <cell r="B59" t="str">
            <v>Profit for the Period</v>
          </cell>
          <cell r="S59">
            <v>166963.10550000001</v>
          </cell>
          <cell r="T59">
            <v>307752.66649999999</v>
          </cell>
          <cell r="U59">
            <v>432526.34899999999</v>
          </cell>
          <cell r="V59">
            <v>505481.85649999999</v>
          </cell>
          <cell r="W59">
            <v>660834.34100000013</v>
          </cell>
          <cell r="X59">
            <v>758331.02850000001</v>
          </cell>
          <cell r="Y59">
            <v>782835.30200000003</v>
          </cell>
          <cell r="Z59">
            <v>830152.38650000002</v>
          </cell>
          <cell r="AA59">
            <v>932330.81350000005</v>
          </cell>
          <cell r="AB59">
            <v>962440.42900000012</v>
          </cell>
          <cell r="AC59">
            <v>1035008.7114999999</v>
          </cell>
          <cell r="AD59">
            <v>1060051.9302187907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2869941.2455000002</v>
          </cell>
          <cell r="T60">
            <v>3010730.8064999999</v>
          </cell>
          <cell r="U60">
            <v>3135504.4890000001</v>
          </cell>
          <cell r="V60">
            <v>3208459.9965000004</v>
          </cell>
          <cell r="W60">
            <v>3363812.4810000001</v>
          </cell>
          <cell r="X60">
            <v>3461309.1685000001</v>
          </cell>
          <cell r="Y60">
            <v>3485813.4420000003</v>
          </cell>
          <cell r="Z60">
            <v>3533130.5265000002</v>
          </cell>
          <cell r="AA60">
            <v>3635308.9535000003</v>
          </cell>
          <cell r="AB60">
            <v>3665418.5690000001</v>
          </cell>
          <cell r="AC60">
            <v>3737986.8514999999</v>
          </cell>
          <cell r="AD60">
            <v>3762923.0702187908</v>
          </cell>
        </row>
        <row r="62">
          <cell r="AD62">
            <v>0</v>
          </cell>
        </row>
        <row r="63">
          <cell r="R63">
            <v>30</v>
          </cell>
          <cell r="S63">
            <v>31</v>
          </cell>
          <cell r="T63">
            <v>31</v>
          </cell>
          <cell r="U63">
            <v>30</v>
          </cell>
          <cell r="V63">
            <v>31</v>
          </cell>
          <cell r="W63">
            <v>30</v>
          </cell>
          <cell r="X63">
            <v>31</v>
          </cell>
          <cell r="Y63">
            <v>31</v>
          </cell>
          <cell r="Z63">
            <v>28</v>
          </cell>
          <cell r="AA63">
            <v>31</v>
          </cell>
          <cell r="AB63">
            <v>30</v>
          </cell>
          <cell r="AC63">
            <v>30</v>
          </cell>
          <cell r="AD63">
            <v>30</v>
          </cell>
        </row>
        <row r="64">
          <cell r="A64" t="str">
            <v>Debtors Days</v>
          </cell>
          <cell r="B64" t="str">
            <v>Debtors Days</v>
          </cell>
          <cell r="S64">
            <v>39.248665573430863</v>
          </cell>
          <cell r="T64">
            <v>34.807588588102107</v>
          </cell>
          <cell r="U64">
            <v>40.75595778170743</v>
          </cell>
          <cell r="V64">
            <v>43.64109173203385</v>
          </cell>
          <cell r="W64">
            <v>37.307015430511569</v>
          </cell>
          <cell r="X64">
            <v>47.77288358171711</v>
          </cell>
          <cell r="Y64">
            <v>51.664799903068634</v>
          </cell>
          <cell r="Z64">
            <v>38.994601904750681</v>
          </cell>
          <cell r="AA64">
            <v>43.142532482291266</v>
          </cell>
          <cell r="AB64">
            <v>45.893853555826297</v>
          </cell>
          <cell r="AC64">
            <v>40.974429385905729</v>
          </cell>
          <cell r="AD64">
            <v>46.762399551616006</v>
          </cell>
        </row>
        <row r="65">
          <cell r="A65" t="str">
            <v>Stock turns</v>
          </cell>
          <cell r="B65" t="str">
            <v>Stock turns</v>
          </cell>
          <cell r="S65">
            <v>3.7312861939658286</v>
          </cell>
          <cell r="T65">
            <v>3.2127349463570853</v>
          </cell>
          <cell r="U65">
            <v>3.149347593830484</v>
          </cell>
          <cell r="V65">
            <v>2.5796824595953005</v>
          </cell>
          <cell r="W65">
            <v>2.6595168649580567</v>
          </cell>
          <cell r="X65">
            <v>2.8841655540434723</v>
          </cell>
          <cell r="Y65">
            <v>3.198095206596113</v>
          </cell>
          <cell r="Z65">
            <v>2.7776655511965824</v>
          </cell>
          <cell r="AA65">
            <v>3.1647762580977115</v>
          </cell>
          <cell r="AB65">
            <v>3.3056772165490842</v>
          </cell>
          <cell r="AC65">
            <v>3.9342728230959145</v>
          </cell>
          <cell r="AD65">
            <v>4.0611503219278955</v>
          </cell>
        </row>
        <row r="66">
          <cell r="A66" t="str">
            <v>Creditor Days</v>
          </cell>
          <cell r="B66" t="str">
            <v>Creditor Days</v>
          </cell>
          <cell r="S66">
            <v>38.74984570772807</v>
          </cell>
          <cell r="T66">
            <v>34.488573698552969</v>
          </cell>
          <cell r="U66">
            <v>41.190383190655936</v>
          </cell>
          <cell r="V66">
            <v>40.660313224169961</v>
          </cell>
          <cell r="W66">
            <v>40.715819455773776</v>
          </cell>
          <cell r="X66">
            <v>44.439481813819143</v>
          </cell>
          <cell r="Y66">
            <v>47.57941429264757</v>
          </cell>
          <cell r="Z66">
            <v>42.578893672292608</v>
          </cell>
          <cell r="AA66">
            <v>43.736584421626731</v>
          </cell>
          <cell r="AB66">
            <v>43.368899967382291</v>
          </cell>
          <cell r="AC66">
            <v>42.890877486727952</v>
          </cell>
          <cell r="AD66">
            <v>40</v>
          </cell>
        </row>
        <row r="67">
          <cell r="A67" t="str">
            <v>Current Ratio</v>
          </cell>
          <cell r="B67" t="str">
            <v>Current Ratio</v>
          </cell>
          <cell r="S67">
            <v>3.3018810373202849</v>
          </cell>
          <cell r="T67">
            <v>3.0878322074705373</v>
          </cell>
          <cell r="U67">
            <v>2.5300356240765836</v>
          </cell>
          <cell r="V67">
            <v>2.0673411451251451</v>
          </cell>
          <cell r="W67">
            <v>2.1547498206821176</v>
          </cell>
          <cell r="X67">
            <v>2.1460266752895465</v>
          </cell>
          <cell r="Y67">
            <v>2.6327077415477236</v>
          </cell>
          <cell r="Z67">
            <v>2.3716679005478776</v>
          </cell>
          <cell r="AA67">
            <v>2.3003191011274886</v>
          </cell>
          <cell r="AB67">
            <v>2.3032226018292103</v>
          </cell>
          <cell r="AC67">
            <v>2.44654039808165</v>
          </cell>
          <cell r="AD67">
            <v>2.4532334596985401</v>
          </cell>
        </row>
      </sheetData>
      <sheetData sheetId="70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  <cell r="G8">
            <v>1954872</v>
          </cell>
          <cell r="H8">
            <v>1954872</v>
          </cell>
          <cell r="I8">
            <v>1954872</v>
          </cell>
          <cell r="J8">
            <v>1881872</v>
          </cell>
          <cell r="K8">
            <v>1881872</v>
          </cell>
          <cell r="L8">
            <v>996872</v>
          </cell>
          <cell r="M8">
            <v>1313872</v>
          </cell>
          <cell r="N8">
            <v>113872</v>
          </cell>
          <cell r="O8">
            <v>66308.369999999981</v>
          </cell>
          <cell r="P8">
            <v>66308.369999999981</v>
          </cell>
          <cell r="Q8">
            <v>66308.369999999981</v>
          </cell>
          <cell r="R8">
            <v>66308.369999999981</v>
          </cell>
          <cell r="S8">
            <v>66308.369999999981</v>
          </cell>
          <cell r="T8">
            <v>66308.369999999981</v>
          </cell>
          <cell r="U8">
            <v>66308.369999999981</v>
          </cell>
          <cell r="V8">
            <v>66308.369999999981</v>
          </cell>
          <cell r="W8">
            <v>66308.369999999981</v>
          </cell>
          <cell r="X8">
            <v>66308.369999999981</v>
          </cell>
          <cell r="Y8">
            <v>66308.369999999981</v>
          </cell>
          <cell r="Z8">
            <v>66308.369999999981</v>
          </cell>
          <cell r="AA8">
            <v>66308.369999999981</v>
          </cell>
          <cell r="AB8">
            <v>66308.369999999981</v>
          </cell>
          <cell r="AC8">
            <v>66308.369999999981</v>
          </cell>
          <cell r="AD8">
            <v>66036.009999997914</v>
          </cell>
        </row>
        <row r="9">
          <cell r="A9" t="str">
            <v>Inventory</v>
          </cell>
          <cell r="B9" t="str">
            <v>Inventory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 t="str">
            <v>Trade Debtors</v>
          </cell>
          <cell r="B10" t="str">
            <v>Trade Debtors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 t="str">
            <v>Provision for Doubtful Debts</v>
          </cell>
          <cell r="B11" t="str">
            <v>Provision for Doubtful Debts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 t="str">
            <v>Other current assets</v>
          </cell>
          <cell r="B12" t="str">
            <v>Other current assets</v>
          </cell>
          <cell r="T12">
            <v>54858.09</v>
          </cell>
          <cell r="U12">
            <v>54858.09</v>
          </cell>
          <cell r="V12">
            <v>54858.09</v>
          </cell>
          <cell r="W12">
            <v>54858.09</v>
          </cell>
          <cell r="X12">
            <v>54858.09</v>
          </cell>
          <cell r="Y12">
            <v>54858.09</v>
          </cell>
          <cell r="Z12">
            <v>54858.09</v>
          </cell>
          <cell r="AA12">
            <v>54858.09</v>
          </cell>
          <cell r="AB12">
            <v>54858.09</v>
          </cell>
          <cell r="AC12">
            <v>54858.09</v>
          </cell>
          <cell r="AD12">
            <v>54858.09</v>
          </cell>
        </row>
        <row r="13">
          <cell r="A13" t="str">
            <v>InterCompany Receivable</v>
          </cell>
          <cell r="B13" t="str">
            <v>InterCompany Receivable</v>
          </cell>
          <cell r="L13">
            <v>500000</v>
          </cell>
          <cell r="M13">
            <v>500000</v>
          </cell>
          <cell r="N13">
            <v>500000</v>
          </cell>
          <cell r="O13">
            <v>500000</v>
          </cell>
          <cell r="P13">
            <v>500000</v>
          </cell>
          <cell r="Q13">
            <v>500000</v>
          </cell>
          <cell r="R13">
            <v>100000</v>
          </cell>
          <cell r="S13">
            <v>100000</v>
          </cell>
          <cell r="T13">
            <v>100000</v>
          </cell>
          <cell r="U13">
            <v>100000</v>
          </cell>
          <cell r="V13">
            <v>100000</v>
          </cell>
          <cell r="W13">
            <v>100000</v>
          </cell>
          <cell r="X13">
            <v>100000</v>
          </cell>
          <cell r="Y13">
            <v>100000</v>
          </cell>
          <cell r="Z13">
            <v>100000</v>
          </cell>
          <cell r="AA13">
            <v>100000</v>
          </cell>
          <cell r="AB13">
            <v>100000</v>
          </cell>
          <cell r="AC13">
            <v>100000</v>
          </cell>
          <cell r="AD13">
            <v>100000</v>
          </cell>
        </row>
        <row r="14">
          <cell r="A14" t="str">
            <v>Loan - Asset</v>
          </cell>
          <cell r="B14" t="str">
            <v>Loan - Receivable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1954872</v>
          </cell>
          <cell r="H15">
            <v>1954872</v>
          </cell>
          <cell r="I15">
            <v>1954872</v>
          </cell>
          <cell r="J15">
            <v>1881872</v>
          </cell>
          <cell r="K15">
            <v>1881872</v>
          </cell>
          <cell r="L15">
            <v>1496872</v>
          </cell>
          <cell r="M15">
            <v>1813872</v>
          </cell>
          <cell r="N15">
            <v>613872</v>
          </cell>
          <cell r="O15">
            <v>566308.37</v>
          </cell>
          <cell r="P15">
            <v>566308.37</v>
          </cell>
          <cell r="Q15">
            <v>566308.37</v>
          </cell>
          <cell r="R15">
            <v>166308.37</v>
          </cell>
          <cell r="S15">
            <v>166308.37</v>
          </cell>
          <cell r="T15">
            <v>221166.45999999996</v>
          </cell>
          <cell r="U15">
            <v>221166.45999999996</v>
          </cell>
          <cell r="V15">
            <v>221166.45999999996</v>
          </cell>
          <cell r="W15">
            <v>221166.45999999996</v>
          </cell>
          <cell r="X15">
            <v>221166.45999999996</v>
          </cell>
          <cell r="Y15">
            <v>221166.45999999996</v>
          </cell>
          <cell r="Z15">
            <v>221166.45999999996</v>
          </cell>
          <cell r="AA15">
            <v>221166.45999999996</v>
          </cell>
          <cell r="AB15">
            <v>221166.45999999996</v>
          </cell>
          <cell r="AC15">
            <v>221166.45999999996</v>
          </cell>
          <cell r="AD15">
            <v>220894.09999999791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FA  - Plant &amp; Equip</v>
          </cell>
          <cell r="B19" t="str">
            <v>Plant &amp; Equip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 t="str">
            <v>FA  - Motor Vehicle</v>
          </cell>
          <cell r="B20" t="str">
            <v>Motor Vehicle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 t="str">
            <v>FA - Furn &amp; Fitts</v>
          </cell>
          <cell r="B21" t="str">
            <v>Furn &amp; Fitts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 t="str">
            <v>FA  - Computer</v>
          </cell>
          <cell r="B22" t="str">
            <v>Computer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 t="str">
            <v>FA - Lease Assets</v>
          </cell>
          <cell r="B23" t="str">
            <v>Capitalised Lease Assets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Investments</v>
          </cell>
          <cell r="B26" t="str">
            <v>Non-current Assets - Investments</v>
          </cell>
          <cell r="G26">
            <v>22103874.329999998</v>
          </cell>
          <cell r="H26">
            <v>22103874.329999998</v>
          </cell>
          <cell r="I26">
            <v>22103874.329999998</v>
          </cell>
          <cell r="J26">
            <v>22103874.329999998</v>
          </cell>
          <cell r="K26">
            <v>22103874.329999998</v>
          </cell>
          <cell r="L26">
            <v>22103874.329999998</v>
          </cell>
          <cell r="M26">
            <v>22103874.329999998</v>
          </cell>
          <cell r="N26">
            <v>22103874.329999998</v>
          </cell>
          <cell r="O26">
            <v>22103874.329999998</v>
          </cell>
          <cell r="P26">
            <v>22103874.329999998</v>
          </cell>
          <cell r="Q26">
            <v>22103874.329999998</v>
          </cell>
          <cell r="R26">
            <v>24703876</v>
          </cell>
          <cell r="S26">
            <v>24703876</v>
          </cell>
          <cell r="T26">
            <v>36210789.909999996</v>
          </cell>
          <cell r="U26">
            <v>51040685.909999996</v>
          </cell>
          <cell r="V26">
            <v>51040685.909999996</v>
          </cell>
          <cell r="W26">
            <v>51040685.909999996</v>
          </cell>
          <cell r="X26">
            <v>53740685.909999996</v>
          </cell>
          <cell r="Y26">
            <v>53740685.909999996</v>
          </cell>
          <cell r="Z26">
            <v>53740685.909999996</v>
          </cell>
          <cell r="AA26">
            <v>53740685.909999996</v>
          </cell>
          <cell r="AB26">
            <v>53740685.909999996</v>
          </cell>
          <cell r="AC26">
            <v>53740685.909999996</v>
          </cell>
          <cell r="AD26">
            <v>53740685.909999996</v>
          </cell>
        </row>
        <row r="28">
          <cell r="A28" t="str">
            <v>Intangible asset</v>
          </cell>
          <cell r="B28" t="str">
            <v>Intangible Assets</v>
          </cell>
          <cell r="T28">
            <v>0</v>
          </cell>
          <cell r="U28">
            <v>187000</v>
          </cell>
          <cell r="V28">
            <v>187000</v>
          </cell>
          <cell r="W28">
            <v>187000</v>
          </cell>
          <cell r="X28">
            <v>187000</v>
          </cell>
          <cell r="Y28">
            <v>187000</v>
          </cell>
          <cell r="Z28">
            <v>187000</v>
          </cell>
          <cell r="AA28">
            <v>187000</v>
          </cell>
          <cell r="AB28">
            <v>187000</v>
          </cell>
          <cell r="AC28">
            <v>187000</v>
          </cell>
          <cell r="AD28">
            <v>187000</v>
          </cell>
        </row>
        <row r="30">
          <cell r="B30" t="str">
            <v>Total Assets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24058746.329999998</v>
          </cell>
          <cell r="H30">
            <v>24058746.329999998</v>
          </cell>
          <cell r="I30">
            <v>24058746.329999998</v>
          </cell>
          <cell r="J30">
            <v>23985746.329999998</v>
          </cell>
          <cell r="K30">
            <v>23985746.329999998</v>
          </cell>
          <cell r="L30">
            <v>23600746.329999998</v>
          </cell>
          <cell r="M30">
            <v>23917746.329999998</v>
          </cell>
          <cell r="N30">
            <v>22717746.329999998</v>
          </cell>
          <cell r="O30">
            <v>22670182.699999999</v>
          </cell>
          <cell r="P30">
            <v>22670182.699999999</v>
          </cell>
          <cell r="Q30">
            <v>22670182.699999999</v>
          </cell>
          <cell r="R30">
            <v>24870184.370000001</v>
          </cell>
          <cell r="S30">
            <v>24870184.370000001</v>
          </cell>
          <cell r="T30">
            <v>36431956.369999997</v>
          </cell>
          <cell r="U30">
            <v>51448852.369999997</v>
          </cell>
          <cell r="V30">
            <v>51448852.369999997</v>
          </cell>
          <cell r="W30">
            <v>51448852.369999997</v>
          </cell>
          <cell r="X30">
            <v>54148852.369999997</v>
          </cell>
          <cell r="Y30">
            <v>54148852.369999997</v>
          </cell>
          <cell r="Z30">
            <v>54148852.369999997</v>
          </cell>
          <cell r="AA30">
            <v>54148852.369999997</v>
          </cell>
          <cell r="AB30">
            <v>54148852.369999997</v>
          </cell>
          <cell r="AC30">
            <v>54148852.369999997</v>
          </cell>
          <cell r="AD30">
            <v>54148580.009999998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</row>
        <row r="34">
          <cell r="A34" t="str">
            <v>Leave Provision</v>
          </cell>
          <cell r="B34" t="str">
            <v>Leave Provision</v>
          </cell>
        </row>
        <row r="35">
          <cell r="A35" t="str">
            <v>Accruals - Creditors</v>
          </cell>
          <cell r="B35" t="str">
            <v>Accrued Trade Creditors</v>
          </cell>
        </row>
        <row r="36">
          <cell r="A36" t="str">
            <v>Accruals Account</v>
          </cell>
          <cell r="B36" t="str">
            <v>Accrued Expenses</v>
          </cell>
          <cell r="G36">
            <v>-48000</v>
          </cell>
          <cell r="H36">
            <v>-60000</v>
          </cell>
          <cell r="I36">
            <v>-79000</v>
          </cell>
          <cell r="J36">
            <v>-67288.23000000001</v>
          </cell>
          <cell r="K36">
            <v>-41833.960000000014</v>
          </cell>
          <cell r="L36">
            <v>-65833.960000000021</v>
          </cell>
          <cell r="M36">
            <v>-89833.960000000021</v>
          </cell>
          <cell r="N36">
            <v>-113833.96000000002</v>
          </cell>
          <cell r="O36">
            <v>-60844.290000000023</v>
          </cell>
          <cell r="P36">
            <v>-44490.770000000026</v>
          </cell>
          <cell r="Q36">
            <v>-68490.770000000019</v>
          </cell>
          <cell r="R36">
            <v>2259.2299999999814</v>
          </cell>
          <cell r="S36">
            <v>-27740.770000000019</v>
          </cell>
          <cell r="T36">
            <v>-57740.770000000019</v>
          </cell>
          <cell r="U36">
            <v>-87740.770000000019</v>
          </cell>
          <cell r="V36">
            <v>-102740.77000000002</v>
          </cell>
          <cell r="W36">
            <v>-120740.77000000002</v>
          </cell>
          <cell r="X36">
            <v>-67277.050000000047</v>
          </cell>
          <cell r="Y36">
            <v>-87277.050000000047</v>
          </cell>
          <cell r="Z36">
            <v>-122277.05000000005</v>
          </cell>
          <cell r="AA36">
            <v>-127277.05000000005</v>
          </cell>
          <cell r="AB36">
            <v>-162277.05000000005</v>
          </cell>
          <cell r="AC36">
            <v>-197277.05000000005</v>
          </cell>
          <cell r="AD36">
            <v>-232277.05000000005</v>
          </cell>
        </row>
        <row r="37">
          <cell r="A37" t="str">
            <v>Accruals - Interest</v>
          </cell>
          <cell r="B37" t="str">
            <v>Accrued Interest</v>
          </cell>
        </row>
        <row r="38">
          <cell r="A38" t="str">
            <v>Lease liability</v>
          </cell>
          <cell r="B38" t="str">
            <v>Lease liability</v>
          </cell>
        </row>
        <row r="39">
          <cell r="A39" t="str">
            <v>Tax Payable</v>
          </cell>
          <cell r="B39" t="str">
            <v>Tax Payable</v>
          </cell>
          <cell r="S39">
            <v>9000</v>
          </cell>
          <cell r="T39">
            <v>18000</v>
          </cell>
          <cell r="U39">
            <v>27000</v>
          </cell>
          <cell r="V39">
            <v>36000</v>
          </cell>
          <cell r="W39">
            <v>45000</v>
          </cell>
          <cell r="X39">
            <v>55500</v>
          </cell>
          <cell r="Y39">
            <v>66000</v>
          </cell>
          <cell r="Z39">
            <v>76500</v>
          </cell>
          <cell r="AA39">
            <v>82500</v>
          </cell>
          <cell r="AB39">
            <v>93000</v>
          </cell>
          <cell r="AC39">
            <v>103500</v>
          </cell>
          <cell r="AD39">
            <v>114000</v>
          </cell>
        </row>
        <row r="40">
          <cell r="A40" t="str">
            <v>Other current liability</v>
          </cell>
          <cell r="B40" t="str">
            <v>Other current liability</v>
          </cell>
          <cell r="T40">
            <v>0</v>
          </cell>
          <cell r="U40">
            <v>-2616896</v>
          </cell>
          <cell r="V40">
            <v>-2616896</v>
          </cell>
          <cell r="W40">
            <v>-2616896</v>
          </cell>
          <cell r="X40">
            <v>-2616896</v>
          </cell>
          <cell r="Y40">
            <v>-2616896</v>
          </cell>
          <cell r="Z40">
            <v>-2616896</v>
          </cell>
          <cell r="AA40">
            <v>-2616896</v>
          </cell>
          <cell r="AB40">
            <v>-2616896</v>
          </cell>
          <cell r="AC40">
            <v>-2616896</v>
          </cell>
          <cell r="AD40">
            <v>-2616896</v>
          </cell>
        </row>
        <row r="41">
          <cell r="A41" t="str">
            <v>InterCompany Payable</v>
          </cell>
          <cell r="B41" t="str">
            <v>InterCompany Payable</v>
          </cell>
          <cell r="G41">
            <v>-1954874</v>
          </cell>
          <cell r="H41">
            <v>-1966874</v>
          </cell>
          <cell r="I41">
            <v>-1971874</v>
          </cell>
          <cell r="J41">
            <v>-984585.77</v>
          </cell>
          <cell r="K41">
            <v>-1034040.04</v>
          </cell>
          <cell r="L41">
            <v>-649040.04</v>
          </cell>
          <cell r="M41">
            <v>-966040.04</v>
          </cell>
          <cell r="N41">
            <v>233959.96</v>
          </cell>
          <cell r="O41">
            <v>204533.92</v>
          </cell>
          <cell r="P41">
            <v>164180.4</v>
          </cell>
          <cell r="Q41">
            <v>164115.4</v>
          </cell>
          <cell r="R41">
            <v>450153</v>
          </cell>
          <cell r="S41">
            <v>450153</v>
          </cell>
          <cell r="T41">
            <v>450153</v>
          </cell>
          <cell r="U41">
            <v>450153</v>
          </cell>
          <cell r="V41">
            <v>435153</v>
          </cell>
          <cell r="W41">
            <v>423153</v>
          </cell>
          <cell r="X41">
            <v>334689.28000000003</v>
          </cell>
          <cell r="Y41">
            <v>319689.28000000003</v>
          </cell>
          <cell r="Z41">
            <v>319689.28000000003</v>
          </cell>
          <cell r="AA41">
            <v>304689.28000000003</v>
          </cell>
          <cell r="AB41">
            <v>304689.28000000003</v>
          </cell>
          <cell r="AC41">
            <v>304689.28000000003</v>
          </cell>
          <cell r="AD41">
            <v>304689.28000000003</v>
          </cell>
        </row>
        <row r="42">
          <cell r="A42" t="str">
            <v>Loan - Liability</v>
          </cell>
          <cell r="B42" t="str">
            <v>Loan - Payable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-2002874</v>
          </cell>
          <cell r="H43">
            <v>-2026874</v>
          </cell>
          <cell r="I43">
            <v>-2050874</v>
          </cell>
          <cell r="J43">
            <v>-1051874</v>
          </cell>
          <cell r="K43">
            <v>-1075874</v>
          </cell>
          <cell r="L43">
            <v>-714874</v>
          </cell>
          <cell r="M43">
            <v>-1055874</v>
          </cell>
          <cell r="N43">
            <v>120125.99999999997</v>
          </cell>
          <cell r="O43">
            <v>143689.63</v>
          </cell>
          <cell r="P43">
            <v>119689.62999999998</v>
          </cell>
          <cell r="Q43">
            <v>95624.629999999976</v>
          </cell>
          <cell r="R43">
            <v>452412.23</v>
          </cell>
          <cell r="S43">
            <v>431412.23</v>
          </cell>
          <cell r="T43">
            <v>410412.23</v>
          </cell>
          <cell r="U43">
            <v>-2227483.77</v>
          </cell>
          <cell r="V43">
            <v>-2248483.77</v>
          </cell>
          <cell r="W43">
            <v>-2269483.77</v>
          </cell>
          <cell r="X43">
            <v>-2293983.7699999996</v>
          </cell>
          <cell r="Y43">
            <v>-2318483.7699999996</v>
          </cell>
          <cell r="Z43">
            <v>-2342983.7699999996</v>
          </cell>
          <cell r="AA43">
            <v>-2356983.7699999996</v>
          </cell>
          <cell r="AB43">
            <v>-2381483.7699999996</v>
          </cell>
          <cell r="AC43">
            <v>-2405983.7699999996</v>
          </cell>
          <cell r="AD43">
            <v>-2430483.7699999996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T46">
            <v>3438228</v>
          </cell>
          <cell r="U46">
            <v>-8961772</v>
          </cell>
          <cell r="V46">
            <v>-8961772</v>
          </cell>
          <cell r="W46">
            <v>-8961772</v>
          </cell>
          <cell r="X46">
            <v>-8961772</v>
          </cell>
          <cell r="Y46">
            <v>-8961772</v>
          </cell>
          <cell r="Z46">
            <v>-8961772</v>
          </cell>
          <cell r="AA46">
            <v>-8961772</v>
          </cell>
          <cell r="AB46">
            <v>-8961772</v>
          </cell>
          <cell r="AC46">
            <v>-8961772</v>
          </cell>
          <cell r="AD46">
            <v>-8961772</v>
          </cell>
        </row>
        <row r="47">
          <cell r="A47" t="str">
            <v>Leave Provision - Non-current</v>
          </cell>
          <cell r="B47" t="str">
            <v>Leave Provision - Non-current</v>
          </cell>
        </row>
        <row r="48">
          <cell r="A48" t="str">
            <v>Lease liability - non current</v>
          </cell>
          <cell r="B48" t="str">
            <v>Lease Liability - Non Current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Loan Liability - non current</v>
          </cell>
          <cell r="B49" t="str">
            <v>Loan Liability - Non Current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3438228</v>
          </cell>
          <cell r="U50">
            <v>-8961772</v>
          </cell>
          <cell r="V50">
            <v>-8961772</v>
          </cell>
          <cell r="W50">
            <v>-8961772</v>
          </cell>
          <cell r="X50">
            <v>-8961772</v>
          </cell>
          <cell r="Y50">
            <v>-8961772</v>
          </cell>
          <cell r="Z50">
            <v>-8961772</v>
          </cell>
          <cell r="AA50">
            <v>-8961772</v>
          </cell>
          <cell r="AB50">
            <v>-8961772</v>
          </cell>
          <cell r="AC50">
            <v>-8961772</v>
          </cell>
          <cell r="AD50">
            <v>-8961772</v>
          </cell>
        </row>
        <row r="51">
          <cell r="B51" t="str">
            <v>Total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-2002874</v>
          </cell>
          <cell r="H51">
            <v>-2026874</v>
          </cell>
          <cell r="I51">
            <v>-2050874</v>
          </cell>
          <cell r="J51">
            <v>-1051874</v>
          </cell>
          <cell r="K51">
            <v>-1075874</v>
          </cell>
          <cell r="L51">
            <v>-714874</v>
          </cell>
          <cell r="M51">
            <v>-1055874</v>
          </cell>
          <cell r="N51">
            <v>120125.99999999997</v>
          </cell>
          <cell r="O51">
            <v>143689.63</v>
          </cell>
          <cell r="P51">
            <v>119689.62999999998</v>
          </cell>
          <cell r="Q51">
            <v>95624.629999999976</v>
          </cell>
          <cell r="R51">
            <v>452412.23</v>
          </cell>
          <cell r="S51">
            <v>431412.23</v>
          </cell>
          <cell r="T51">
            <v>3848640.23</v>
          </cell>
          <cell r="U51">
            <v>-11189255.77</v>
          </cell>
          <cell r="V51">
            <v>-11210255.77</v>
          </cell>
          <cell r="W51">
            <v>-11231255.77</v>
          </cell>
          <cell r="X51">
            <v>-11255755.77</v>
          </cell>
          <cell r="Y51">
            <v>-11280255.77</v>
          </cell>
          <cell r="Z51">
            <v>-11304755.77</v>
          </cell>
          <cell r="AA51">
            <v>-11318755.77</v>
          </cell>
          <cell r="AB51">
            <v>-11343255.77</v>
          </cell>
          <cell r="AC51">
            <v>-11367755.77</v>
          </cell>
          <cell r="AD51">
            <v>-11392255.77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22055872.329999998</v>
          </cell>
          <cell r="H53">
            <v>22031872.329999998</v>
          </cell>
          <cell r="I53">
            <v>22007872.329999998</v>
          </cell>
          <cell r="J53">
            <v>22933872.329999998</v>
          </cell>
          <cell r="K53">
            <v>22909872.329999998</v>
          </cell>
          <cell r="L53">
            <v>22885872.329999998</v>
          </cell>
          <cell r="M53">
            <v>22861872.329999998</v>
          </cell>
          <cell r="N53">
            <v>22837872.329999998</v>
          </cell>
          <cell r="O53">
            <v>22813872.329999998</v>
          </cell>
          <cell r="P53">
            <v>22789872.329999998</v>
          </cell>
          <cell r="Q53">
            <v>22765807.329999998</v>
          </cell>
          <cell r="R53">
            <v>25322596.600000001</v>
          </cell>
          <cell r="S53">
            <v>25301596.600000001</v>
          </cell>
          <cell r="T53">
            <v>40280596.599999994</v>
          </cell>
          <cell r="U53">
            <v>40259596.599999994</v>
          </cell>
          <cell r="V53">
            <v>40238596.599999994</v>
          </cell>
          <cell r="W53">
            <v>40217596.599999994</v>
          </cell>
          <cell r="X53">
            <v>42893096.599999994</v>
          </cell>
          <cell r="Y53">
            <v>42868596.599999994</v>
          </cell>
          <cell r="Z53">
            <v>42844096.599999994</v>
          </cell>
          <cell r="AA53">
            <v>42830096.599999994</v>
          </cell>
          <cell r="AB53">
            <v>42805596.599999994</v>
          </cell>
          <cell r="AC53">
            <v>42781096.599999994</v>
          </cell>
          <cell r="AD53">
            <v>42756324.239999995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G56">
            <v>22103874.329999998</v>
          </cell>
          <cell r="H56">
            <v>22103874.329999998</v>
          </cell>
          <cell r="I56">
            <v>22103874.329999998</v>
          </cell>
          <cell r="J56">
            <v>23053874.329999998</v>
          </cell>
          <cell r="K56">
            <v>23053874.329999998</v>
          </cell>
          <cell r="L56">
            <v>23053874.329999998</v>
          </cell>
          <cell r="M56">
            <v>23053874.329999998</v>
          </cell>
          <cell r="N56">
            <v>23053874.329999998</v>
          </cell>
          <cell r="O56">
            <v>23053874.329999998</v>
          </cell>
          <cell r="P56">
            <v>23053874.329999998</v>
          </cell>
          <cell r="Q56">
            <v>23053874.329999998</v>
          </cell>
          <cell r="R56">
            <v>25653876</v>
          </cell>
          <cell r="S56">
            <v>25653876</v>
          </cell>
          <cell r="T56">
            <v>40653876</v>
          </cell>
          <cell r="U56">
            <v>40653876</v>
          </cell>
          <cell r="V56">
            <v>40653876</v>
          </cell>
          <cell r="W56">
            <v>40653876</v>
          </cell>
          <cell r="X56">
            <v>43353876</v>
          </cell>
          <cell r="Y56">
            <v>43353876</v>
          </cell>
          <cell r="Z56">
            <v>43353876</v>
          </cell>
          <cell r="AA56">
            <v>43353876</v>
          </cell>
          <cell r="AB56">
            <v>43353876</v>
          </cell>
          <cell r="AC56">
            <v>43353876</v>
          </cell>
          <cell r="AD56">
            <v>43353876</v>
          </cell>
        </row>
        <row r="57">
          <cell r="A57" t="str">
            <v>Reverses</v>
          </cell>
          <cell r="B57" t="str">
            <v>RESERVES</v>
          </cell>
          <cell r="R57">
            <v>17448.240000000002</v>
          </cell>
          <cell r="S57">
            <v>17448.240000000002</v>
          </cell>
          <cell r="T57">
            <v>17448.240000000002</v>
          </cell>
          <cell r="U57">
            <v>17448.240000000002</v>
          </cell>
          <cell r="V57">
            <v>17448.240000000002</v>
          </cell>
          <cell r="W57">
            <v>17448.240000000002</v>
          </cell>
          <cell r="X57">
            <v>17448.240000000002</v>
          </cell>
          <cell r="Y57">
            <v>17448.240000000002</v>
          </cell>
          <cell r="Z57">
            <v>17448.240000000002</v>
          </cell>
          <cell r="AA57">
            <v>17448.240000000002</v>
          </cell>
          <cell r="AB57">
            <v>17448.240000000002</v>
          </cell>
          <cell r="AC57">
            <v>17448.240000000002</v>
          </cell>
          <cell r="AD57">
            <v>17448.240000000002</v>
          </cell>
        </row>
        <row r="58">
          <cell r="A58" t="str">
            <v>Prior Year Earnings</v>
          </cell>
          <cell r="B58" t="str">
            <v>Prior Year Retained Earnings</v>
          </cell>
          <cell r="G58">
            <v>-24000</v>
          </cell>
          <cell r="H58">
            <v>-24000</v>
          </cell>
          <cell r="I58">
            <v>-24000</v>
          </cell>
          <cell r="J58">
            <v>-24000</v>
          </cell>
          <cell r="K58">
            <v>-24000</v>
          </cell>
          <cell r="L58">
            <v>-24000</v>
          </cell>
          <cell r="M58">
            <v>-24000</v>
          </cell>
          <cell r="N58">
            <v>-24000</v>
          </cell>
          <cell r="O58">
            <v>-24000</v>
          </cell>
          <cell r="P58">
            <v>-24000</v>
          </cell>
          <cell r="Q58">
            <v>-24000</v>
          </cell>
          <cell r="R58">
            <v>-24000</v>
          </cell>
          <cell r="S58">
            <v>-349000</v>
          </cell>
          <cell r="T58">
            <v>-349000</v>
          </cell>
          <cell r="U58">
            <v>-349000</v>
          </cell>
          <cell r="V58">
            <v>-349000</v>
          </cell>
          <cell r="W58">
            <v>-349000</v>
          </cell>
          <cell r="X58">
            <v>-349000</v>
          </cell>
          <cell r="Y58">
            <v>-349000</v>
          </cell>
          <cell r="Z58">
            <v>-349000</v>
          </cell>
          <cell r="AA58">
            <v>-349000</v>
          </cell>
          <cell r="AB58">
            <v>-349000</v>
          </cell>
          <cell r="AC58">
            <v>-349000</v>
          </cell>
          <cell r="AD58">
            <v>-349000</v>
          </cell>
        </row>
        <row r="59">
          <cell r="A59" t="str">
            <v>Profit for Period</v>
          </cell>
          <cell r="B59" t="str">
            <v>Profit for the Period</v>
          </cell>
          <cell r="G59">
            <v>-24000</v>
          </cell>
          <cell r="H59">
            <v>-48000</v>
          </cell>
          <cell r="I59">
            <v>-72000</v>
          </cell>
          <cell r="J59">
            <v>-96000</v>
          </cell>
          <cell r="K59">
            <v>-120000</v>
          </cell>
          <cell r="L59">
            <v>-144000</v>
          </cell>
          <cell r="M59">
            <v>-168000</v>
          </cell>
          <cell r="N59">
            <v>-192000</v>
          </cell>
          <cell r="O59">
            <v>-216000</v>
          </cell>
          <cell r="P59">
            <v>-240000</v>
          </cell>
          <cell r="Q59">
            <v>-264000</v>
          </cell>
          <cell r="R59">
            <v>-325000</v>
          </cell>
          <cell r="S59">
            <v>-21000</v>
          </cell>
          <cell r="T59">
            <v>-42000</v>
          </cell>
          <cell r="U59">
            <v>-63000</v>
          </cell>
          <cell r="V59">
            <v>-84000</v>
          </cell>
          <cell r="W59">
            <v>-105000</v>
          </cell>
          <cell r="X59">
            <v>-129500</v>
          </cell>
          <cell r="Y59">
            <v>-154000</v>
          </cell>
          <cell r="Z59">
            <v>-178500</v>
          </cell>
          <cell r="AA59">
            <v>-192500</v>
          </cell>
          <cell r="AB59">
            <v>-217000</v>
          </cell>
          <cell r="AC59">
            <v>-241500</v>
          </cell>
          <cell r="AD59">
            <v>-266000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22055874.329999998</v>
          </cell>
          <cell r="H60">
            <v>22031874.329999998</v>
          </cell>
          <cell r="I60">
            <v>22007874.329999998</v>
          </cell>
          <cell r="J60">
            <v>22933874.329999998</v>
          </cell>
          <cell r="K60">
            <v>22909874.329999998</v>
          </cell>
          <cell r="L60">
            <v>22885874.329999998</v>
          </cell>
          <cell r="M60">
            <v>22861874.329999998</v>
          </cell>
          <cell r="N60">
            <v>22837874.329999998</v>
          </cell>
          <cell r="O60">
            <v>22813874.329999998</v>
          </cell>
          <cell r="P60">
            <v>22789874.329999998</v>
          </cell>
          <cell r="Q60">
            <v>22765874.329999998</v>
          </cell>
          <cell r="R60">
            <v>25322324.239999998</v>
          </cell>
          <cell r="S60">
            <v>25301324.239999998</v>
          </cell>
          <cell r="T60">
            <v>40280324.240000002</v>
          </cell>
          <cell r="U60">
            <v>40259324.240000002</v>
          </cell>
          <cell r="V60">
            <v>40238324.240000002</v>
          </cell>
          <cell r="W60">
            <v>40217324.240000002</v>
          </cell>
          <cell r="X60">
            <v>42892824.240000002</v>
          </cell>
          <cell r="Y60">
            <v>42868324.240000002</v>
          </cell>
          <cell r="Z60">
            <v>42843824.240000002</v>
          </cell>
          <cell r="AA60">
            <v>42829824.240000002</v>
          </cell>
          <cell r="AB60">
            <v>42805324.240000002</v>
          </cell>
          <cell r="AC60">
            <v>42780824.240000002</v>
          </cell>
          <cell r="AD60">
            <v>42756324.240000002</v>
          </cell>
        </row>
      </sheetData>
      <sheetData sheetId="71" refreshError="1">
        <row r="7">
          <cell r="B7" t="str">
            <v>Current Assets</v>
          </cell>
        </row>
        <row r="8">
          <cell r="A8" t="str">
            <v>Cash</v>
          </cell>
          <cell r="B8" t="str">
            <v>Cash</v>
          </cell>
        </row>
        <row r="9">
          <cell r="A9" t="str">
            <v>Inventory</v>
          </cell>
          <cell r="B9" t="str">
            <v>Inventory</v>
          </cell>
        </row>
        <row r="10">
          <cell r="A10" t="str">
            <v>Trade Debtors</v>
          </cell>
          <cell r="B10" t="str">
            <v>Trade Debtors</v>
          </cell>
          <cell r="C10">
            <v>0</v>
          </cell>
          <cell r="D10">
            <v>-150000</v>
          </cell>
          <cell r="E10">
            <v>-147000</v>
          </cell>
          <cell r="F10">
            <v>-220000</v>
          </cell>
          <cell r="G10">
            <v>-282000</v>
          </cell>
          <cell r="H10">
            <v>-656161.19000000006</v>
          </cell>
          <cell r="I10">
            <v>-1063385</v>
          </cell>
          <cell r="J10">
            <v>-830739.31</v>
          </cell>
          <cell r="K10">
            <v>-1398401.75</v>
          </cell>
          <cell r="L10">
            <v>-1590264.86</v>
          </cell>
          <cell r="M10">
            <v>-1701547.6</v>
          </cell>
          <cell r="N10">
            <v>-2366236.66</v>
          </cell>
          <cell r="O10">
            <v>-2551660.7249999996</v>
          </cell>
          <cell r="P10">
            <v>-2779177.4400000004</v>
          </cell>
          <cell r="Q10">
            <v>-2939479.8</v>
          </cell>
          <cell r="R10">
            <v>-3058930.9299999997</v>
          </cell>
          <cell r="S10">
            <v>-3244627</v>
          </cell>
          <cell r="T10">
            <v>-3444267.5300000003</v>
          </cell>
          <cell r="U10">
            <v>-4275929.07</v>
          </cell>
          <cell r="V10">
            <v>-4717806.47</v>
          </cell>
          <cell r="W10">
            <v>-5654295.9000000004</v>
          </cell>
          <cell r="X10">
            <v>-6288214.96</v>
          </cell>
          <cell r="Y10">
            <v>-6093470.8500000006</v>
          </cell>
          <cell r="Z10">
            <v>-6218078.3649999993</v>
          </cell>
          <cell r="AA10">
            <v>-7015233.1800000006</v>
          </cell>
          <cell r="AB10">
            <v>-7649705.0499999998</v>
          </cell>
          <cell r="AC10">
            <v>-7512600.4699999997</v>
          </cell>
          <cell r="AD10">
            <v>-7612600.4699999997</v>
          </cell>
        </row>
        <row r="11">
          <cell r="A11" t="str">
            <v>Provision for Doubtful Debts</v>
          </cell>
          <cell r="B11" t="str">
            <v>Provision for Doubtful Debts</v>
          </cell>
        </row>
        <row r="12">
          <cell r="A12" t="str">
            <v>Other current assets</v>
          </cell>
          <cell r="B12" t="str">
            <v>Other current assets</v>
          </cell>
        </row>
        <row r="13">
          <cell r="A13" t="str">
            <v>InterCompany Receivable</v>
          </cell>
          <cell r="B13" t="str">
            <v>InterCompany Receivable</v>
          </cell>
          <cell r="C13">
            <v>-3817974</v>
          </cell>
          <cell r="D13">
            <v>-4176496.25</v>
          </cell>
          <cell r="E13">
            <v>-3874608.85</v>
          </cell>
          <cell r="F13">
            <v>-2401158.21</v>
          </cell>
          <cell r="G13">
            <v>-1698424.09</v>
          </cell>
          <cell r="H13">
            <v>-1727084.1400000001</v>
          </cell>
          <cell r="I13">
            <v>-1749436.86</v>
          </cell>
          <cell r="J13">
            <v>-778932.24</v>
          </cell>
          <cell r="K13">
            <v>-846673.03000000014</v>
          </cell>
          <cell r="L13">
            <v>-978362.32000000007</v>
          </cell>
          <cell r="M13">
            <v>-1309291.8400000001</v>
          </cell>
          <cell r="N13">
            <v>-114774.19999999995</v>
          </cell>
          <cell r="O13">
            <v>-358261.67999999993</v>
          </cell>
          <cell r="P13">
            <v>-363431.18000000005</v>
          </cell>
          <cell r="Q13">
            <v>-274726.98999999993</v>
          </cell>
          <cell r="R13">
            <v>293517.12999999995</v>
          </cell>
          <cell r="S13">
            <v>371929.62000000005</v>
          </cell>
          <cell r="T13">
            <v>281281.74000000005</v>
          </cell>
          <cell r="U13">
            <v>43064.129999999946</v>
          </cell>
          <cell r="V13">
            <v>265623.89000000019</v>
          </cell>
          <cell r="W13">
            <v>362057.04</v>
          </cell>
          <cell r="X13">
            <v>236745.68999999994</v>
          </cell>
          <cell r="Y13">
            <v>240415.92999999993</v>
          </cell>
          <cell r="Z13">
            <v>241936.23999999976</v>
          </cell>
          <cell r="AA13">
            <v>241633.92000000027</v>
          </cell>
          <cell r="AB13">
            <v>19629.549999999901</v>
          </cell>
          <cell r="AC13">
            <v>-34163.409999999603</v>
          </cell>
          <cell r="AD13">
            <v>-34163.409999999603</v>
          </cell>
        </row>
        <row r="14">
          <cell r="A14" t="str">
            <v>Loan - Asset</v>
          </cell>
          <cell r="B14" t="str">
            <v>Loan - Receivable</v>
          </cell>
        </row>
        <row r="15">
          <cell r="A15" t="str">
            <v>Total Current Assets</v>
          </cell>
          <cell r="B15" t="str">
            <v>Total Current Assets</v>
          </cell>
          <cell r="C15">
            <v>-3817974</v>
          </cell>
          <cell r="D15">
            <v>-4326496.25</v>
          </cell>
          <cell r="E15">
            <v>-4021608.85</v>
          </cell>
          <cell r="F15">
            <v>-2621158.21</v>
          </cell>
          <cell r="G15">
            <v>-1980424.09</v>
          </cell>
          <cell r="H15">
            <v>-2383245.33</v>
          </cell>
          <cell r="I15">
            <v>-2812821.8600000003</v>
          </cell>
          <cell r="J15">
            <v>-1609671.55</v>
          </cell>
          <cell r="K15">
            <v>-2245074.7800000003</v>
          </cell>
          <cell r="L15">
            <v>-2568627.1800000002</v>
          </cell>
          <cell r="M15">
            <v>-3010839.4400000004</v>
          </cell>
          <cell r="N15">
            <v>-2481010.8600000003</v>
          </cell>
          <cell r="O15">
            <v>-2909922.4049999993</v>
          </cell>
          <cell r="P15">
            <v>-3142608.6200000006</v>
          </cell>
          <cell r="Q15">
            <v>-3214206.7899999996</v>
          </cell>
          <cell r="R15">
            <v>-2765413.8</v>
          </cell>
          <cell r="S15">
            <v>-2872697.38</v>
          </cell>
          <cell r="T15">
            <v>-3162985.79</v>
          </cell>
          <cell r="U15">
            <v>-4232864.9400000004</v>
          </cell>
          <cell r="V15">
            <v>-4452182.5799999991</v>
          </cell>
          <cell r="W15">
            <v>-5292238.8600000003</v>
          </cell>
          <cell r="X15">
            <v>-6051469.2699999996</v>
          </cell>
          <cell r="Y15">
            <v>-5853054.9200000009</v>
          </cell>
          <cell r="Z15">
            <v>-5976142.125</v>
          </cell>
          <cell r="AA15">
            <v>-6773599.2600000007</v>
          </cell>
          <cell r="AB15">
            <v>-7630075.5</v>
          </cell>
          <cell r="AC15">
            <v>-7546763.879999999</v>
          </cell>
          <cell r="AD15">
            <v>-7646763.879999999</v>
          </cell>
        </row>
        <row r="17">
          <cell r="B17" t="str">
            <v>Fixed Assets</v>
          </cell>
        </row>
        <row r="18">
          <cell r="A18" t="str">
            <v>FA  - Land &amp; Building</v>
          </cell>
          <cell r="B18" t="str">
            <v>Land &amp; Building</v>
          </cell>
        </row>
        <row r="19">
          <cell r="A19" t="str">
            <v>FA  - Plant &amp; Equip</v>
          </cell>
          <cell r="B19" t="str">
            <v>Plant &amp; Equip</v>
          </cell>
        </row>
        <row r="20">
          <cell r="A20" t="str">
            <v>FA  - Motor Vehicle</v>
          </cell>
          <cell r="B20" t="str">
            <v>Motor Vehicle</v>
          </cell>
        </row>
        <row r="21">
          <cell r="A21" t="str">
            <v>FA - Furn &amp; Fitts</v>
          </cell>
          <cell r="B21" t="str">
            <v>Furn &amp; Fitts</v>
          </cell>
        </row>
        <row r="22">
          <cell r="A22" t="str">
            <v>FA  - Computer</v>
          </cell>
          <cell r="B22" t="str">
            <v>Computer</v>
          </cell>
        </row>
        <row r="23">
          <cell r="A23" t="str">
            <v>FA - Lease Assets</v>
          </cell>
          <cell r="B23" t="str">
            <v>Capitalised Lease Assets</v>
          </cell>
        </row>
        <row r="24">
          <cell r="A24" t="str">
            <v>Total Fixed Assets</v>
          </cell>
          <cell r="B24" t="str">
            <v>Total Fixed Assets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Investments</v>
          </cell>
          <cell r="B26" t="str">
            <v>Non-current Assets - Investments</v>
          </cell>
          <cell r="M26">
            <v>-32823874.329999998</v>
          </cell>
          <cell r="N26">
            <v>-32823874.329999998</v>
          </cell>
          <cell r="O26">
            <v>-32823874.329999998</v>
          </cell>
          <cell r="P26">
            <v>-32823874.329999998</v>
          </cell>
          <cell r="Q26">
            <v>-32823874.329999998</v>
          </cell>
          <cell r="R26">
            <v>-35423876</v>
          </cell>
          <cell r="S26">
            <v>-35423876</v>
          </cell>
          <cell r="T26">
            <v>-46930789.909999996</v>
          </cell>
          <cell r="U26">
            <v>-61760685.909999996</v>
          </cell>
          <cell r="V26">
            <v>-61760685.909999996</v>
          </cell>
          <cell r="W26">
            <v>-61760685.909999996</v>
          </cell>
          <cell r="X26">
            <v>-64460685.909999996</v>
          </cell>
          <cell r="Y26">
            <v>-64460685.909999996</v>
          </cell>
          <cell r="Z26">
            <v>-64460685.909999996</v>
          </cell>
          <cell r="AA26">
            <v>-64460685.909999996</v>
          </cell>
          <cell r="AB26">
            <v>-64460685.909999996</v>
          </cell>
          <cell r="AC26">
            <v>-64460685.909999996</v>
          </cell>
          <cell r="AD26">
            <v>-64460685.909999996</v>
          </cell>
        </row>
        <row r="28">
          <cell r="A28" t="str">
            <v>Intangible asset</v>
          </cell>
          <cell r="B28" t="str">
            <v>Intangible Assets</v>
          </cell>
          <cell r="M28">
            <v>9081373.9400000013</v>
          </cell>
          <cell r="N28">
            <v>9081374.9400000013</v>
          </cell>
          <cell r="O28">
            <v>9081375.9400000013</v>
          </cell>
          <cell r="P28">
            <v>9081376.9400000013</v>
          </cell>
          <cell r="Q28">
            <v>9081377.9400000013</v>
          </cell>
          <cell r="R28">
            <v>9081348.6400000006</v>
          </cell>
          <cell r="S28">
            <v>9081348.6400000006</v>
          </cell>
          <cell r="T28">
            <v>18134359.074666664</v>
          </cell>
          <cell r="U28">
            <v>29748057.875666663</v>
          </cell>
          <cell r="V28">
            <v>29748057.875666663</v>
          </cell>
          <cell r="W28">
            <v>29748057.875666663</v>
          </cell>
          <cell r="X28">
            <v>29748057.875666667</v>
          </cell>
          <cell r="Y28">
            <v>29748057.875666667</v>
          </cell>
          <cell r="Z28">
            <v>29748057.875666667</v>
          </cell>
          <cell r="AA28">
            <v>29748057.875666667</v>
          </cell>
          <cell r="AB28">
            <v>29748057.875666667</v>
          </cell>
          <cell r="AC28">
            <v>29748057.875666667</v>
          </cell>
          <cell r="AD28">
            <v>29748057.875666667</v>
          </cell>
        </row>
        <row r="30">
          <cell r="B30" t="str">
            <v>Total Assets</v>
          </cell>
          <cell r="C30">
            <v>-3817974</v>
          </cell>
          <cell r="D30">
            <v>-4326496.25</v>
          </cell>
          <cell r="E30">
            <v>-4021608.85</v>
          </cell>
          <cell r="F30">
            <v>-2621158.21</v>
          </cell>
          <cell r="G30">
            <v>-1980424.09</v>
          </cell>
          <cell r="H30">
            <v>-2383245.33</v>
          </cell>
          <cell r="I30">
            <v>-2812821.8600000003</v>
          </cell>
          <cell r="J30">
            <v>-1609671.55</v>
          </cell>
          <cell r="K30">
            <v>-2245074.7800000003</v>
          </cell>
          <cell r="L30">
            <v>-2568627.1800000002</v>
          </cell>
          <cell r="M30">
            <v>-26753339.829999994</v>
          </cell>
          <cell r="N30">
            <v>-26223510.249999996</v>
          </cell>
          <cell r="O30">
            <v>-26652420.794999998</v>
          </cell>
          <cell r="P30">
            <v>-26885106.009999994</v>
          </cell>
          <cell r="Q30">
            <v>-26956703.179999996</v>
          </cell>
          <cell r="R30">
            <v>-29107941.159999996</v>
          </cell>
          <cell r="S30">
            <v>-29215224.740000002</v>
          </cell>
          <cell r="T30">
            <v>-31959416.625333332</v>
          </cell>
          <cell r="U30">
            <v>-36245492.974333331</v>
          </cell>
          <cell r="V30">
            <v>-36464810.614333332</v>
          </cell>
          <cell r="W30">
            <v>-37304866.894333333</v>
          </cell>
          <cell r="X30">
            <v>-40764097.304333329</v>
          </cell>
          <cell r="Y30">
            <v>-40565682.954333335</v>
          </cell>
          <cell r="Z30">
            <v>-40688770.159333333</v>
          </cell>
          <cell r="AA30">
            <v>-41486227.294333339</v>
          </cell>
          <cell r="AB30">
            <v>-42342703.534333333</v>
          </cell>
          <cell r="AC30">
            <v>-42259391.914333329</v>
          </cell>
          <cell r="AD30">
            <v>-42359391.914333329</v>
          </cell>
        </row>
        <row r="32">
          <cell r="B32" t="str">
            <v>Current Liabilities</v>
          </cell>
        </row>
        <row r="33">
          <cell r="A33" t="str">
            <v>Trade creditors</v>
          </cell>
          <cell r="B33" t="str">
            <v>Trade creditors</v>
          </cell>
          <cell r="C33">
            <v>0</v>
          </cell>
          <cell r="D33">
            <v>150000</v>
          </cell>
          <cell r="E33">
            <v>147000</v>
          </cell>
          <cell r="F33">
            <v>220000</v>
          </cell>
          <cell r="G33">
            <v>282000</v>
          </cell>
          <cell r="H33">
            <v>656161.19000000006</v>
          </cell>
          <cell r="I33">
            <v>1063385</v>
          </cell>
          <cell r="J33">
            <v>830739.31</v>
          </cell>
          <cell r="K33">
            <v>1398401.75</v>
          </cell>
          <cell r="L33">
            <v>1590264.86</v>
          </cell>
          <cell r="M33">
            <v>1701547.6</v>
          </cell>
          <cell r="N33">
            <v>2366236.66</v>
          </cell>
          <cell r="O33">
            <v>2551660.7249999996</v>
          </cell>
          <cell r="P33">
            <v>2779177.4400000004</v>
          </cell>
          <cell r="Q33">
            <v>2939479.8</v>
          </cell>
          <cell r="R33">
            <v>3058930.9299999997</v>
          </cell>
          <cell r="S33">
            <v>3244626.52</v>
          </cell>
          <cell r="T33">
            <v>3444267.0300000003</v>
          </cell>
          <cell r="U33">
            <v>4275928.21</v>
          </cell>
          <cell r="V33">
            <v>4717806.0100000007</v>
          </cell>
          <cell r="W33">
            <v>5654296.1100000003</v>
          </cell>
          <cell r="X33">
            <v>6288215.3500000006</v>
          </cell>
          <cell r="Y33">
            <v>6093470.29</v>
          </cell>
          <cell r="Z33">
            <v>6218078.3649999993</v>
          </cell>
          <cell r="AA33">
            <v>7015233.1799999997</v>
          </cell>
          <cell r="AB33">
            <v>7649705.1199999992</v>
          </cell>
          <cell r="AC33">
            <v>7512600.2599999998</v>
          </cell>
          <cell r="AD33">
            <v>7612600.2599999998</v>
          </cell>
        </row>
        <row r="34">
          <cell r="A34" t="str">
            <v>Leave Provision</v>
          </cell>
          <cell r="B34" t="str">
            <v>Leave Provision</v>
          </cell>
        </row>
        <row r="35">
          <cell r="A35" t="str">
            <v>Accruals - Creditors</v>
          </cell>
          <cell r="B35" t="str">
            <v>Accrued Trade Creditors</v>
          </cell>
        </row>
        <row r="36">
          <cell r="A36" t="str">
            <v>Accruals Account</v>
          </cell>
          <cell r="B36" t="str">
            <v>Accrued Expenses</v>
          </cell>
        </row>
        <row r="37">
          <cell r="A37" t="str">
            <v>Accruals - Interest</v>
          </cell>
          <cell r="B37" t="str">
            <v>Accrued Interest</v>
          </cell>
        </row>
        <row r="38">
          <cell r="A38" t="str">
            <v>Lease liability</v>
          </cell>
          <cell r="B38" t="str">
            <v>Lease liability</v>
          </cell>
        </row>
        <row r="39">
          <cell r="A39" t="str">
            <v>Tax Payable</v>
          </cell>
          <cell r="B39" t="str">
            <v>Tax Payable</v>
          </cell>
        </row>
        <row r="40">
          <cell r="A40" t="str">
            <v>Other current liability</v>
          </cell>
          <cell r="B40" t="str">
            <v>Other current liability</v>
          </cell>
        </row>
        <row r="41">
          <cell r="A41" t="str">
            <v>InterCompany Payable</v>
          </cell>
          <cell r="B41" t="str">
            <v>InterCompany Payable</v>
          </cell>
          <cell r="C41">
            <v>3817974</v>
          </cell>
          <cell r="D41">
            <v>3963086.19</v>
          </cell>
          <cell r="E41">
            <v>3941839.34</v>
          </cell>
          <cell r="F41">
            <v>2401158.21</v>
          </cell>
          <cell r="G41">
            <v>1698424.06</v>
          </cell>
          <cell r="H41">
            <v>1727084.11</v>
          </cell>
          <cell r="I41">
            <v>1749436.83</v>
          </cell>
          <cell r="J41">
            <v>778932.21000000008</v>
          </cell>
          <cell r="K41">
            <v>846673.00000000012</v>
          </cell>
          <cell r="L41">
            <v>978362.29</v>
          </cell>
          <cell r="M41">
            <v>1309291.81</v>
          </cell>
          <cell r="N41">
            <v>114774.17000000001</v>
          </cell>
          <cell r="O41">
            <v>358261.64999999997</v>
          </cell>
          <cell r="P41">
            <v>363173.87</v>
          </cell>
          <cell r="Q41">
            <v>274299.68000000005</v>
          </cell>
          <cell r="R41">
            <v>-293517.42999999993</v>
          </cell>
          <cell r="S41">
            <v>-371929.62000000005</v>
          </cell>
          <cell r="T41">
            <v>-281281.74000000005</v>
          </cell>
          <cell r="U41">
            <v>-43064.129999999917</v>
          </cell>
          <cell r="V41">
            <v>-265623.89000000019</v>
          </cell>
          <cell r="W41">
            <v>-362057.04</v>
          </cell>
          <cell r="X41">
            <v>-236745.68999999989</v>
          </cell>
          <cell r="Y41">
            <v>-100085.93</v>
          </cell>
          <cell r="Z41">
            <v>-241936.23999999976</v>
          </cell>
          <cell r="AA41">
            <v>-241646.86000000002</v>
          </cell>
          <cell r="AB41">
            <v>-19706.489999999998</v>
          </cell>
          <cell r="AC41">
            <v>34163.409999999603</v>
          </cell>
          <cell r="AD41">
            <v>34163.409999999603</v>
          </cell>
        </row>
        <row r="42">
          <cell r="A42" t="str">
            <v>Loan - Liability</v>
          </cell>
          <cell r="B42" t="str">
            <v>Loan - Payable</v>
          </cell>
        </row>
        <row r="43">
          <cell r="A43" t="str">
            <v>Total Current Liabilities</v>
          </cell>
          <cell r="B43" t="str">
            <v>Total Current Liabilities</v>
          </cell>
          <cell r="C43">
            <v>3817974</v>
          </cell>
          <cell r="D43">
            <v>4113086.19</v>
          </cell>
          <cell r="E43">
            <v>4088839.34</v>
          </cell>
          <cell r="F43">
            <v>2621158.21</v>
          </cell>
          <cell r="G43">
            <v>1980424.06</v>
          </cell>
          <cell r="H43">
            <v>2383245.3000000003</v>
          </cell>
          <cell r="I43">
            <v>2812821.83</v>
          </cell>
          <cell r="J43">
            <v>1609671.52</v>
          </cell>
          <cell r="K43">
            <v>2245074.75</v>
          </cell>
          <cell r="L43">
            <v>2568627.1500000004</v>
          </cell>
          <cell r="M43">
            <v>3010839.41</v>
          </cell>
          <cell r="N43">
            <v>2481010.83</v>
          </cell>
          <cell r="O43">
            <v>2909922.3749999995</v>
          </cell>
          <cell r="P43">
            <v>3142351.3100000005</v>
          </cell>
          <cell r="Q43">
            <v>3213779.48</v>
          </cell>
          <cell r="R43">
            <v>2765413.5</v>
          </cell>
          <cell r="S43">
            <v>2872696.9</v>
          </cell>
          <cell r="T43">
            <v>3162985.29</v>
          </cell>
          <cell r="U43">
            <v>4232864.08</v>
          </cell>
          <cell r="V43">
            <v>4452182.12</v>
          </cell>
          <cell r="W43">
            <v>5292239.07</v>
          </cell>
          <cell r="X43">
            <v>6051469.6600000011</v>
          </cell>
          <cell r="Y43">
            <v>5993384.3600000003</v>
          </cell>
          <cell r="Z43">
            <v>5976142.125</v>
          </cell>
          <cell r="AA43">
            <v>6773586.3199999994</v>
          </cell>
          <cell r="AB43">
            <v>7629998.629999999</v>
          </cell>
          <cell r="AC43">
            <v>7546763.669999999</v>
          </cell>
          <cell r="AD43">
            <v>7646763.669999999</v>
          </cell>
        </row>
        <row r="45">
          <cell r="B45" t="str">
            <v>Non Current Liabilities</v>
          </cell>
        </row>
        <row r="46">
          <cell r="A46" t="str">
            <v>Other non current liability</v>
          </cell>
          <cell r="B46" t="str">
            <v>Other non current liability</v>
          </cell>
          <cell r="M46">
            <v>22103875.030000001</v>
          </cell>
          <cell r="N46">
            <v>22103875.030000001</v>
          </cell>
          <cell r="O46">
            <v>22103875.030000001</v>
          </cell>
          <cell r="P46">
            <v>22103875.030000001</v>
          </cell>
          <cell r="Q46">
            <v>22103875.030000001</v>
          </cell>
          <cell r="R46">
            <v>24703874</v>
          </cell>
          <cell r="S46">
            <v>24703874</v>
          </cell>
          <cell r="T46">
            <v>24703874</v>
          </cell>
          <cell r="U46">
            <v>24736407</v>
          </cell>
          <cell r="V46">
            <v>24736407</v>
          </cell>
          <cell r="W46">
            <v>24736407</v>
          </cell>
          <cell r="X46">
            <v>27436407</v>
          </cell>
          <cell r="Y46">
            <v>27436407</v>
          </cell>
          <cell r="Z46">
            <v>27436407</v>
          </cell>
          <cell r="AA46">
            <v>27436407</v>
          </cell>
          <cell r="AB46">
            <v>27436407</v>
          </cell>
          <cell r="AC46">
            <v>27436407</v>
          </cell>
          <cell r="AD46">
            <v>27436407</v>
          </cell>
        </row>
        <row r="47">
          <cell r="A47" t="str">
            <v>Leave Provision - Non-current</v>
          </cell>
          <cell r="B47" t="str">
            <v>Leave Provision - Non-current</v>
          </cell>
        </row>
        <row r="48">
          <cell r="A48" t="str">
            <v>Lease liability - non current</v>
          </cell>
          <cell r="B48" t="str">
            <v>Lease Liability - Non Current</v>
          </cell>
        </row>
        <row r="49">
          <cell r="A49" t="str">
            <v>Loan Liability - non current</v>
          </cell>
          <cell r="B49" t="str">
            <v>Loan Liability - Non Current</v>
          </cell>
        </row>
        <row r="50">
          <cell r="A50" t="str">
            <v>Total Term Liabilities</v>
          </cell>
          <cell r="B50" t="str">
            <v>Total Term Liabilities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22103875.030000001</v>
          </cell>
          <cell r="N50">
            <v>22103875.030000001</v>
          </cell>
          <cell r="O50">
            <v>22103875.030000001</v>
          </cell>
          <cell r="P50">
            <v>22103875.030000001</v>
          </cell>
          <cell r="Q50">
            <v>22103875.030000001</v>
          </cell>
          <cell r="R50">
            <v>24703874</v>
          </cell>
          <cell r="S50">
            <v>24703874</v>
          </cell>
          <cell r="T50">
            <v>24703874</v>
          </cell>
          <cell r="U50">
            <v>24736407</v>
          </cell>
          <cell r="V50">
            <v>24736407</v>
          </cell>
          <cell r="W50">
            <v>24736407</v>
          </cell>
          <cell r="X50">
            <v>27436407</v>
          </cell>
          <cell r="Y50">
            <v>27436407</v>
          </cell>
          <cell r="Z50">
            <v>27436407</v>
          </cell>
          <cell r="AA50">
            <v>27436407</v>
          </cell>
          <cell r="AB50">
            <v>27436407</v>
          </cell>
          <cell r="AC50">
            <v>27436407</v>
          </cell>
          <cell r="AD50">
            <v>27436407</v>
          </cell>
        </row>
        <row r="51">
          <cell r="B51" t="str">
            <v>Total Liabilities</v>
          </cell>
          <cell r="C51">
            <v>3817974</v>
          </cell>
          <cell r="D51">
            <v>4113086.19</v>
          </cell>
          <cell r="E51">
            <v>4088839.34</v>
          </cell>
          <cell r="F51">
            <v>2621158.21</v>
          </cell>
          <cell r="G51">
            <v>1980424.06</v>
          </cell>
          <cell r="H51">
            <v>2383245.3000000003</v>
          </cell>
          <cell r="I51">
            <v>2812821.83</v>
          </cell>
          <cell r="J51">
            <v>1609671.52</v>
          </cell>
          <cell r="K51">
            <v>2245074.75</v>
          </cell>
          <cell r="L51">
            <v>2568627.1500000004</v>
          </cell>
          <cell r="M51">
            <v>25114714.440000001</v>
          </cell>
          <cell r="N51">
            <v>24584885.859999999</v>
          </cell>
          <cell r="O51">
            <v>25013797.405000001</v>
          </cell>
          <cell r="P51">
            <v>25246226.340000004</v>
          </cell>
          <cell r="Q51">
            <v>25317654.510000002</v>
          </cell>
          <cell r="R51">
            <v>27469287.5</v>
          </cell>
          <cell r="S51">
            <v>27576570.899999999</v>
          </cell>
          <cell r="T51">
            <v>27866859.289999999</v>
          </cell>
          <cell r="U51">
            <v>28969271.079999998</v>
          </cell>
          <cell r="V51">
            <v>29188589.120000001</v>
          </cell>
          <cell r="W51">
            <v>30028646.07</v>
          </cell>
          <cell r="X51">
            <v>33487876.66</v>
          </cell>
          <cell r="Y51">
            <v>33429791.359999999</v>
          </cell>
          <cell r="Z51">
            <v>33412549.125</v>
          </cell>
          <cell r="AA51">
            <v>34209993.32</v>
          </cell>
          <cell r="AB51">
            <v>35066405.629999995</v>
          </cell>
          <cell r="AC51">
            <v>34983170.670000002</v>
          </cell>
          <cell r="AD51">
            <v>35083170.670000002</v>
          </cell>
        </row>
        <row r="53">
          <cell r="A53" t="str">
            <v>Net Assets</v>
          </cell>
          <cell r="B53" t="str">
            <v>Net Assets</v>
          </cell>
          <cell r="C53">
            <v>0</v>
          </cell>
          <cell r="D53">
            <v>-213410.06000000006</v>
          </cell>
          <cell r="E53">
            <v>67230.489999999758</v>
          </cell>
          <cell r="F53">
            <v>0</v>
          </cell>
          <cell r="G53">
            <v>-3.0000000027939677E-2</v>
          </cell>
          <cell r="H53">
            <v>-2.9999999795109034E-2</v>
          </cell>
          <cell r="I53">
            <v>-3.0000000260770321E-2</v>
          </cell>
          <cell r="J53">
            <v>-3.0000000027939677E-2</v>
          </cell>
          <cell r="K53">
            <v>-3.0000000260770321E-2</v>
          </cell>
          <cell r="L53">
            <v>-2.9999999795109034E-2</v>
          </cell>
          <cell r="M53">
            <v>-1638625.3899999931</v>
          </cell>
          <cell r="N53">
            <v>-1638624.3899999969</v>
          </cell>
          <cell r="O53">
            <v>-1638623.3899999969</v>
          </cell>
          <cell r="P53">
            <v>-1638879.6699999906</v>
          </cell>
          <cell r="Q53">
            <v>-1639048.6699999943</v>
          </cell>
          <cell r="R53">
            <v>-1638653.6599999964</v>
          </cell>
          <cell r="S53">
            <v>-1638653.8400000036</v>
          </cell>
          <cell r="T53">
            <v>-4092557.3353333324</v>
          </cell>
          <cell r="U53">
            <v>-7276221.8943333328</v>
          </cell>
          <cell r="V53">
            <v>-7276221.4943333305</v>
          </cell>
          <cell r="W53">
            <v>-7276220.8243333325</v>
          </cell>
          <cell r="X53">
            <v>-7276220.6443333291</v>
          </cell>
          <cell r="Y53">
            <v>-7135891.5943333358</v>
          </cell>
          <cell r="Z53">
            <v>-7276221.0343333334</v>
          </cell>
          <cell r="AA53">
            <v>-7276233.9743333384</v>
          </cell>
          <cell r="AB53">
            <v>-7276297.9043333381</v>
          </cell>
          <cell r="AC53">
            <v>-7276221.2443333268</v>
          </cell>
          <cell r="AD53">
            <v>-7276221.2443333268</v>
          </cell>
        </row>
        <row r="55">
          <cell r="B55" t="str">
            <v>Shareholders Funds</v>
          </cell>
        </row>
        <row r="56">
          <cell r="A56" t="str">
            <v>Share Capital</v>
          </cell>
          <cell r="B56" t="str">
            <v>Share Capital</v>
          </cell>
          <cell r="M56">
            <v>-125000</v>
          </cell>
          <cell r="N56">
            <v>-125000</v>
          </cell>
          <cell r="O56">
            <v>-125000</v>
          </cell>
          <cell r="P56">
            <v>-125000</v>
          </cell>
          <cell r="Q56">
            <v>-125000</v>
          </cell>
          <cell r="R56">
            <v>-125000</v>
          </cell>
          <cell r="S56">
            <v>-125000</v>
          </cell>
          <cell r="T56">
            <v>-135100</v>
          </cell>
          <cell r="U56">
            <v>-135207</v>
          </cell>
          <cell r="V56">
            <v>-135207</v>
          </cell>
          <cell r="W56">
            <v>-135207</v>
          </cell>
          <cell r="X56">
            <v>-135207</v>
          </cell>
          <cell r="Y56">
            <v>-135207</v>
          </cell>
          <cell r="Z56">
            <v>-135207</v>
          </cell>
          <cell r="AA56">
            <v>-135207</v>
          </cell>
          <cell r="AB56">
            <v>-135207</v>
          </cell>
          <cell r="AC56">
            <v>-135207</v>
          </cell>
          <cell r="AD56">
            <v>-135207</v>
          </cell>
        </row>
        <row r="57">
          <cell r="A57" t="str">
            <v>Reverses</v>
          </cell>
          <cell r="B57" t="str">
            <v>RESERVES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-350339.36</v>
          </cell>
          <cell r="V57">
            <v>-350339.36</v>
          </cell>
          <cell r="W57">
            <v>-350339.36</v>
          </cell>
          <cell r="X57">
            <v>-350339.36</v>
          </cell>
          <cell r="Y57">
            <v>-350339.36</v>
          </cell>
          <cell r="Z57">
            <v>-350339.36</v>
          </cell>
          <cell r="AA57">
            <v>-350339.36</v>
          </cell>
          <cell r="AB57">
            <v>-350339.36</v>
          </cell>
          <cell r="AC57">
            <v>-350339.36</v>
          </cell>
          <cell r="AD57">
            <v>-350339.36</v>
          </cell>
        </row>
        <row r="58">
          <cell r="A58" t="str">
            <v>Prior Year Earnings</v>
          </cell>
          <cell r="B58" t="str">
            <v>Prior Year Retained Earnings</v>
          </cell>
          <cell r="M58">
            <v>-1513653.3599999994</v>
          </cell>
          <cell r="N58">
            <v>-1513653.3599999994</v>
          </cell>
          <cell r="O58">
            <v>-1513653.3599999994</v>
          </cell>
          <cell r="P58">
            <v>-1513653.3599999994</v>
          </cell>
          <cell r="Q58">
            <v>-1513653.3599999994</v>
          </cell>
          <cell r="R58">
            <v>-1513653.3599999994</v>
          </cell>
          <cell r="S58">
            <v>-1513653.3599999994</v>
          </cell>
          <cell r="T58">
            <v>-3957456.8353333329</v>
          </cell>
          <cell r="U58">
            <v>-6790674.6743333321</v>
          </cell>
          <cell r="V58">
            <v>-6790674.6743333321</v>
          </cell>
          <cell r="W58">
            <v>-6790674.6743333321</v>
          </cell>
          <cell r="X58">
            <v>-6790674.6743333321</v>
          </cell>
          <cell r="Y58">
            <v>-6790674.6743333321</v>
          </cell>
          <cell r="Z58">
            <v>-6790674.6743333321</v>
          </cell>
          <cell r="AA58">
            <v>-6790674.6743333321</v>
          </cell>
          <cell r="AB58">
            <v>-6790674.6743333321</v>
          </cell>
          <cell r="AC58">
            <v>-6790674.6743333321</v>
          </cell>
          <cell r="AD58">
            <v>-6790674.6743333321</v>
          </cell>
        </row>
        <row r="59">
          <cell r="A59" t="str">
            <v>Profit for Period</v>
          </cell>
          <cell r="B59" t="str">
            <v>Profit for the Period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Total of Shareholders Funds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-1638653.3599999994</v>
          </cell>
          <cell r="N60">
            <v>-1638653.3599999994</v>
          </cell>
          <cell r="O60">
            <v>-1638653.3599999994</v>
          </cell>
          <cell r="P60">
            <v>-1638653.3599999994</v>
          </cell>
          <cell r="Q60">
            <v>-1638653.3599999994</v>
          </cell>
          <cell r="R60">
            <v>-1638653.3599999994</v>
          </cell>
          <cell r="S60">
            <v>-1638653.3599999994</v>
          </cell>
          <cell r="T60">
            <v>-4092556.8353333329</v>
          </cell>
          <cell r="U60">
            <v>-7276221.0343333324</v>
          </cell>
          <cell r="V60">
            <v>-7276221.0343333324</v>
          </cell>
          <cell r="W60">
            <v>-7276221.0343333324</v>
          </cell>
          <cell r="X60">
            <v>-7276221.0343333324</v>
          </cell>
          <cell r="Y60">
            <v>-7276221.0343333324</v>
          </cell>
          <cell r="Z60">
            <v>-7276221.0343333324</v>
          </cell>
          <cell r="AA60">
            <v>-7276221.0343333324</v>
          </cell>
          <cell r="AB60">
            <v>-7276221.0343333324</v>
          </cell>
          <cell r="AC60">
            <v>-7276221.0343333324</v>
          </cell>
          <cell r="AD60">
            <v>-7276221.0343333324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8">
          <cell r="B8" t="str">
            <v>RESELLER</v>
          </cell>
          <cell r="C8">
            <v>1273961.06</v>
          </cell>
          <cell r="D8">
            <v>855599.03</v>
          </cell>
          <cell r="E8">
            <v>904054.54</v>
          </cell>
          <cell r="F8">
            <v>963665.65</v>
          </cell>
          <cell r="G8">
            <v>814565.11999999988</v>
          </cell>
          <cell r="H8">
            <v>562168.34</v>
          </cell>
          <cell r="I8">
            <v>424895.51</v>
          </cell>
          <cell r="J8">
            <v>649556.01</v>
          </cell>
          <cell r="K8">
            <v>721788.16</v>
          </cell>
          <cell r="L8">
            <v>543297.91999999993</v>
          </cell>
          <cell r="M8">
            <v>657974.27</v>
          </cell>
          <cell r="N8">
            <v>0</v>
          </cell>
          <cell r="O8">
            <v>8371525.6099999994</v>
          </cell>
          <cell r="P8">
            <v>7971973.0899999999</v>
          </cell>
          <cell r="Q8">
            <v>399552.51999999955</v>
          </cell>
          <cell r="R8">
            <v>5.0119652373287124E-2</v>
          </cell>
          <cell r="S8">
            <v>9785116.1599315368</v>
          </cell>
          <cell r="T8">
            <v>-1413590.5499315374</v>
          </cell>
          <cell r="U8">
            <v>-0.14446333868983194</v>
          </cell>
          <cell r="W8" t="str">
            <v>Budget</v>
          </cell>
          <cell r="X8">
            <v>1273961.06</v>
          </cell>
          <cell r="Y8">
            <v>855599.03</v>
          </cell>
          <cell r="Z8">
            <v>904054.54</v>
          </cell>
          <cell r="AA8">
            <v>912082.49833636358</v>
          </cell>
          <cell r="AB8">
            <v>857671.11177341023</v>
          </cell>
          <cell r="AC8">
            <v>795821.56823520176</v>
          </cell>
          <cell r="AD8">
            <v>458888.2368440443</v>
          </cell>
          <cell r="AE8">
            <v>798955.29071915988</v>
          </cell>
          <cell r="AF8">
            <v>1009019.0477566974</v>
          </cell>
          <cell r="AG8">
            <v>897980.88105005643</v>
          </cell>
          <cell r="AH8">
            <v>1021082.8952166042</v>
          </cell>
          <cell r="AI8">
            <v>999404.84463317075</v>
          </cell>
          <cell r="AJ8">
            <v>10784521.004564708</v>
          </cell>
          <cell r="AL8" t="str">
            <v>LY</v>
          </cell>
          <cell r="AM8">
            <v>647826.29</v>
          </cell>
          <cell r="AN8">
            <v>673183.45</v>
          </cell>
          <cell r="AO8">
            <v>697090.00000000012</v>
          </cell>
          <cell r="AP8">
            <v>698209.69</v>
          </cell>
          <cell r="AQ8">
            <v>784434.73</v>
          </cell>
          <cell r="AR8">
            <v>572504.69999999995</v>
          </cell>
          <cell r="AS8">
            <v>558407.99</v>
          </cell>
          <cell r="AT8">
            <v>691007.05</v>
          </cell>
          <cell r="AU8">
            <v>801599.09999999986</v>
          </cell>
          <cell r="AV8">
            <v>861506.75000000012</v>
          </cell>
          <cell r="AW8">
            <v>0</v>
          </cell>
          <cell r="AX8">
            <v>0</v>
          </cell>
          <cell r="AY8">
            <v>6985769.75</v>
          </cell>
        </row>
        <row r="9">
          <cell r="B9" t="str">
            <v>BRISBANE BCH</v>
          </cell>
          <cell r="C9">
            <v>431059.23</v>
          </cell>
          <cell r="D9">
            <v>434886.53</v>
          </cell>
          <cell r="E9">
            <v>445470.27999999997</v>
          </cell>
          <cell r="F9">
            <v>488293.49</v>
          </cell>
          <cell r="G9">
            <v>503706.47000000003</v>
          </cell>
          <cell r="H9">
            <v>547325.82000000007</v>
          </cell>
          <cell r="I9">
            <v>234710.77999999997</v>
          </cell>
          <cell r="J9">
            <v>460737.31999999995</v>
          </cell>
          <cell r="K9">
            <v>466980.01</v>
          </cell>
          <cell r="L9">
            <v>355176.94999999995</v>
          </cell>
          <cell r="M9">
            <v>421145.35000000003</v>
          </cell>
          <cell r="N9">
            <v>0</v>
          </cell>
          <cell r="O9">
            <v>4789492.2299999995</v>
          </cell>
          <cell r="P9">
            <v>4413691.7300000004</v>
          </cell>
          <cell r="Q9">
            <v>375800.49999999907</v>
          </cell>
          <cell r="R9">
            <v>8.5144256325305034E-2</v>
          </cell>
          <cell r="S9">
            <v>4851996.1838757852</v>
          </cell>
          <cell r="T9">
            <v>-62503.953875785694</v>
          </cell>
          <cell r="U9">
            <v>-1.2882111095532106E-2</v>
          </cell>
          <cell r="W9" t="str">
            <v>Budget</v>
          </cell>
          <cell r="X9">
            <v>431059.23</v>
          </cell>
          <cell r="Y9">
            <v>434886.53</v>
          </cell>
          <cell r="Z9">
            <v>445470.27999999997</v>
          </cell>
          <cell r="AA9">
            <v>471143.66977828043</v>
          </cell>
          <cell r="AB9">
            <v>437460.79889033595</v>
          </cell>
          <cell r="AC9">
            <v>412990.6140132068</v>
          </cell>
          <cell r="AD9">
            <v>239891.93172624378</v>
          </cell>
          <cell r="AE9">
            <v>424612.95999143919</v>
          </cell>
          <cell r="AF9">
            <v>535674.7724118043</v>
          </cell>
          <cell r="AG9">
            <v>476726.08872556104</v>
          </cell>
          <cell r="AH9">
            <v>542079.30833891442</v>
          </cell>
          <cell r="AI9">
            <v>521910.33063180035</v>
          </cell>
          <cell r="AJ9">
            <v>5373906.5145075852</v>
          </cell>
          <cell r="AL9" t="str">
            <v>LY</v>
          </cell>
          <cell r="AM9">
            <v>410068.94999999995</v>
          </cell>
          <cell r="AN9">
            <v>352246.74</v>
          </cell>
          <cell r="AO9">
            <v>376328.72</v>
          </cell>
          <cell r="AP9">
            <v>447850.60000000003</v>
          </cell>
          <cell r="AQ9">
            <v>411373.72999999992</v>
          </cell>
          <cell r="AR9">
            <v>315862.20999999996</v>
          </cell>
          <cell r="AS9">
            <v>359804.43</v>
          </cell>
          <cell r="AT9">
            <v>396754.41000000003</v>
          </cell>
          <cell r="AU9">
            <v>440514.15</v>
          </cell>
          <cell r="AV9">
            <v>452019.8</v>
          </cell>
          <cell r="AW9">
            <v>0</v>
          </cell>
          <cell r="AX9">
            <v>0</v>
          </cell>
          <cell r="AY9">
            <v>3962823.74</v>
          </cell>
        </row>
        <row r="10">
          <cell r="B10" t="str">
            <v>GOLD COAST</v>
          </cell>
          <cell r="C10">
            <v>185747.93000000002</v>
          </cell>
          <cell r="D10">
            <v>134824.46</v>
          </cell>
          <cell r="E10">
            <v>301179.7</v>
          </cell>
          <cell r="F10">
            <v>236816.99</v>
          </cell>
          <cell r="G10">
            <v>213594.98000000004</v>
          </cell>
          <cell r="H10">
            <v>255937.78</v>
          </cell>
          <cell r="I10">
            <v>95028.36</v>
          </cell>
          <cell r="J10">
            <v>211550.96</v>
          </cell>
          <cell r="K10">
            <v>143536.59</v>
          </cell>
          <cell r="L10">
            <v>155821.50999999998</v>
          </cell>
          <cell r="M10">
            <v>111345.22</v>
          </cell>
          <cell r="N10">
            <v>0</v>
          </cell>
          <cell r="O10">
            <v>2045384.4800000002</v>
          </cell>
          <cell r="P10">
            <v>2378303.31</v>
          </cell>
          <cell r="Q10">
            <v>-332918.82999999984</v>
          </cell>
          <cell r="R10">
            <v>-0.13998165355957051</v>
          </cell>
          <cell r="S10">
            <v>2648334.728994777</v>
          </cell>
          <cell r="T10">
            <v>-602950.24899477675</v>
          </cell>
          <cell r="U10">
            <v>-0.22767146554153195</v>
          </cell>
          <cell r="W10" t="str">
            <v>Budget</v>
          </cell>
          <cell r="X10">
            <v>185747.93000000002</v>
          </cell>
          <cell r="Y10">
            <v>134824.46</v>
          </cell>
          <cell r="Z10">
            <v>301179.7</v>
          </cell>
          <cell r="AA10">
            <v>270154.05833014904</v>
          </cell>
          <cell r="AB10">
            <v>252363.5906583583</v>
          </cell>
          <cell r="AC10">
            <v>237043.61080459895</v>
          </cell>
          <cell r="AD10">
            <v>137398.43060644585</v>
          </cell>
          <cell r="AE10">
            <v>242021.90510046334</v>
          </cell>
          <cell r="AF10">
            <v>305867.83691600605</v>
          </cell>
          <cell r="AG10">
            <v>272208.40903782332</v>
          </cell>
          <cell r="AH10">
            <v>309524.79754093179</v>
          </cell>
          <cell r="AI10">
            <v>299584.72976118379</v>
          </cell>
          <cell r="AJ10">
            <v>2947919.4587559607</v>
          </cell>
          <cell r="AL10" t="str">
            <v>LY</v>
          </cell>
          <cell r="AM10">
            <v>261964.09</v>
          </cell>
          <cell r="AN10">
            <v>235286.78999999998</v>
          </cell>
          <cell r="AO10">
            <v>187693.31000000003</v>
          </cell>
          <cell r="AP10">
            <v>175039.07</v>
          </cell>
          <cell r="AQ10">
            <v>260013.77999999997</v>
          </cell>
          <cell r="AR10">
            <v>238574.58</v>
          </cell>
          <cell r="AS10">
            <v>120036.65999999999</v>
          </cell>
          <cell r="AT10">
            <v>188116.85</v>
          </cell>
          <cell r="AU10">
            <v>246989.97999999998</v>
          </cell>
          <cell r="AV10">
            <v>222790.84999999998</v>
          </cell>
          <cell r="AW10">
            <v>0</v>
          </cell>
          <cell r="AX10">
            <v>0</v>
          </cell>
          <cell r="AY10">
            <v>2136505.96</v>
          </cell>
        </row>
        <row r="11">
          <cell r="B11" t="str">
            <v>SUNSHINE COAST</v>
          </cell>
          <cell r="C11">
            <v>159765.94</v>
          </cell>
          <cell r="D11">
            <v>215411.59999999998</v>
          </cell>
          <cell r="E11">
            <v>340117.23000000004</v>
          </cell>
          <cell r="F11">
            <v>411272.28</v>
          </cell>
          <cell r="G11">
            <v>355668.52999999997</v>
          </cell>
          <cell r="H11">
            <v>327081.24000000005</v>
          </cell>
          <cell r="I11">
            <v>151233.87000000002</v>
          </cell>
          <cell r="J11">
            <v>252661.94</v>
          </cell>
          <cell r="K11">
            <v>239491.31</v>
          </cell>
          <cell r="L11">
            <v>168727.45</v>
          </cell>
          <cell r="M11">
            <v>212109.15999999997</v>
          </cell>
          <cell r="N11">
            <v>0</v>
          </cell>
          <cell r="O11">
            <v>2833540.5500000007</v>
          </cell>
          <cell r="P11">
            <v>2028278.86</v>
          </cell>
          <cell r="Q11">
            <v>805261.69000000064</v>
          </cell>
          <cell r="R11">
            <v>0.39701724742129424</v>
          </cell>
          <cell r="S11">
            <v>3649679.7867236868</v>
          </cell>
          <cell r="T11">
            <v>-816139.2367236861</v>
          </cell>
          <cell r="U11">
            <v>-0.223619408938978</v>
          </cell>
          <cell r="W11" t="str">
            <v>Budget</v>
          </cell>
          <cell r="X11">
            <v>159765.94</v>
          </cell>
          <cell r="Y11">
            <v>215411.59999999998</v>
          </cell>
          <cell r="Z11">
            <v>340117.23000000004</v>
          </cell>
          <cell r="AA11">
            <v>393003.50576956029</v>
          </cell>
          <cell r="AB11">
            <v>366831.32483832131</v>
          </cell>
          <cell r="AC11">
            <v>343952.17506522022</v>
          </cell>
          <cell r="AD11">
            <v>199217.41054883512</v>
          </cell>
          <cell r="AE11">
            <v>350313.10078662646</v>
          </cell>
          <cell r="AF11">
            <v>441456.607056787</v>
          </cell>
          <cell r="AG11">
            <v>392876.22352775442</v>
          </cell>
          <cell r="AH11">
            <v>446734.66913058178</v>
          </cell>
          <cell r="AI11">
            <v>446124.05174368236</v>
          </cell>
          <cell r="AJ11">
            <v>4095803.8384673693</v>
          </cell>
          <cell r="AL11" t="str">
            <v>LY</v>
          </cell>
          <cell r="AM11">
            <v>155289.59999999998</v>
          </cell>
          <cell r="AN11">
            <v>179499.42</v>
          </cell>
          <cell r="AO11">
            <v>193665.05</v>
          </cell>
          <cell r="AP11">
            <v>214220.44</v>
          </cell>
          <cell r="AQ11">
            <v>239777.09</v>
          </cell>
          <cell r="AR11">
            <v>196661.3</v>
          </cell>
          <cell r="AS11">
            <v>143859.31000000003</v>
          </cell>
          <cell r="AT11">
            <v>192188.68999999997</v>
          </cell>
          <cell r="AU11">
            <v>177884.28</v>
          </cell>
          <cell r="AV11">
            <v>159621.38</v>
          </cell>
          <cell r="AW11">
            <v>0</v>
          </cell>
          <cell r="AX11">
            <v>0</v>
          </cell>
          <cell r="AY11">
            <v>1852666.56</v>
          </cell>
        </row>
        <row r="12">
          <cell r="B12" t="str">
            <v>CAIRNS</v>
          </cell>
          <cell r="C12">
            <v>228713.37</v>
          </cell>
          <cell r="D12">
            <v>229391.52000000002</v>
          </cell>
          <cell r="E12">
            <v>198927.93999999997</v>
          </cell>
          <cell r="F12">
            <v>234122.50999999998</v>
          </cell>
          <cell r="G12">
            <v>236928.26</v>
          </cell>
          <cell r="H12">
            <v>190680.22</v>
          </cell>
          <cell r="I12">
            <v>130494.17</v>
          </cell>
          <cell r="J12">
            <v>168142.75</v>
          </cell>
          <cell r="K12">
            <v>278455.13</v>
          </cell>
          <cell r="L12">
            <v>143286.98000000001</v>
          </cell>
          <cell r="M12">
            <v>178557.33999999997</v>
          </cell>
          <cell r="N12">
            <v>0</v>
          </cell>
          <cell r="O12">
            <v>2217700.19</v>
          </cell>
          <cell r="P12">
            <v>2800362.4299999997</v>
          </cell>
          <cell r="Q12">
            <v>-582662.23999999976</v>
          </cell>
          <cell r="R12">
            <v>-0.20806672513457475</v>
          </cell>
          <cell r="S12">
            <v>2837310.663418612</v>
          </cell>
          <cell r="T12">
            <v>-619610.47341861203</v>
          </cell>
          <cell r="U12">
            <v>-0.2183794962628651</v>
          </cell>
          <cell r="W12" t="str">
            <v>Budget</v>
          </cell>
          <cell r="X12">
            <v>228713.37</v>
          </cell>
          <cell r="Y12">
            <v>229391.52000000002</v>
          </cell>
          <cell r="Z12">
            <v>198927.93999999997</v>
          </cell>
          <cell r="AA12">
            <v>289742.19423286919</v>
          </cell>
          <cell r="AB12">
            <v>270863.21630410082</v>
          </cell>
          <cell r="AC12">
            <v>254761.48050312611</v>
          </cell>
          <cell r="AD12">
            <v>147751.51899447152</v>
          </cell>
          <cell r="AE12">
            <v>260594.26321299438</v>
          </cell>
          <cell r="AF12">
            <v>329632.91171757033</v>
          </cell>
          <cell r="AG12">
            <v>293358.24050629232</v>
          </cell>
          <cell r="AH12">
            <v>333574.00794718735</v>
          </cell>
          <cell r="AI12">
            <v>324025.45904268627</v>
          </cell>
          <cell r="AJ12">
            <v>3161336.1224612985</v>
          </cell>
          <cell r="AL12" t="str">
            <v>LY</v>
          </cell>
          <cell r="AM12">
            <v>287994.60999999993</v>
          </cell>
          <cell r="AN12">
            <v>273814.12000000005</v>
          </cell>
          <cell r="AO12">
            <v>286427.96999999997</v>
          </cell>
          <cell r="AP12">
            <v>309067.25999999995</v>
          </cell>
          <cell r="AQ12">
            <v>280405.55999999994</v>
          </cell>
          <cell r="AR12">
            <v>253048.38999999998</v>
          </cell>
          <cell r="AS12">
            <v>217526.02</v>
          </cell>
          <cell r="AT12">
            <v>232465.56000000003</v>
          </cell>
          <cell r="AU12">
            <v>169196.33</v>
          </cell>
          <cell r="AV12">
            <v>269179.17</v>
          </cell>
          <cell r="AW12">
            <v>0</v>
          </cell>
          <cell r="AX12">
            <v>0</v>
          </cell>
          <cell r="AY12">
            <v>2579124.9899999998</v>
          </cell>
        </row>
        <row r="13">
          <cell r="B13" t="str">
            <v>TOWNSVILLE</v>
          </cell>
          <cell r="C13">
            <v>338320.75</v>
          </cell>
          <cell r="D13">
            <v>277139.96999999997</v>
          </cell>
          <cell r="E13">
            <v>265043.67</v>
          </cell>
          <cell r="F13">
            <v>320245.95</v>
          </cell>
          <cell r="G13">
            <v>254543.31000000003</v>
          </cell>
          <cell r="H13">
            <v>221740.07</v>
          </cell>
          <cell r="I13">
            <v>134303.26</v>
          </cell>
          <cell r="J13">
            <v>214988.73</v>
          </cell>
          <cell r="K13">
            <v>252526.36</v>
          </cell>
          <cell r="L13">
            <v>182345.12</v>
          </cell>
          <cell r="M13">
            <v>256186.66</v>
          </cell>
          <cell r="N13">
            <v>0</v>
          </cell>
          <cell r="O13">
            <v>2717383.85</v>
          </cell>
          <cell r="P13">
            <v>2975136.2499999995</v>
          </cell>
          <cell r="Q13">
            <v>-257752.39999999944</v>
          </cell>
          <cell r="R13">
            <v>-8.6635494424834994E-2</v>
          </cell>
          <cell r="S13">
            <v>3187717.6491792137</v>
          </cell>
          <cell r="T13">
            <v>-470333.79917921359</v>
          </cell>
          <cell r="U13">
            <v>-0.14754562697869963</v>
          </cell>
          <cell r="W13" t="str">
            <v>Budget</v>
          </cell>
          <cell r="X13">
            <v>338320.75</v>
          </cell>
          <cell r="Y13">
            <v>277139.96999999997</v>
          </cell>
          <cell r="Z13">
            <v>265043.67</v>
          </cell>
          <cell r="AA13">
            <v>306671.38019939227</v>
          </cell>
          <cell r="AB13">
            <v>286425.66301123705</v>
          </cell>
          <cell r="AC13">
            <v>269531.85060941445</v>
          </cell>
          <cell r="AD13">
            <v>156350.14428665931</v>
          </cell>
          <cell r="AE13">
            <v>275890.60765657073</v>
          </cell>
          <cell r="AF13">
            <v>348854.19921556744</v>
          </cell>
          <cell r="AG13">
            <v>310464.3087423101</v>
          </cell>
          <cell r="AH13">
            <v>353025.10545806214</v>
          </cell>
          <cell r="AI13">
            <v>341187.9266063688</v>
          </cell>
          <cell r="AJ13">
            <v>3528905.5757855824</v>
          </cell>
          <cell r="AL13" t="str">
            <v>LY</v>
          </cell>
          <cell r="AM13">
            <v>261268.30999999997</v>
          </cell>
          <cell r="AN13">
            <v>288386.02</v>
          </cell>
          <cell r="AO13">
            <v>294227.57</v>
          </cell>
          <cell r="AP13">
            <v>310224.37</v>
          </cell>
          <cell r="AQ13">
            <v>303804.51</v>
          </cell>
          <cell r="AR13">
            <v>265348.21999999997</v>
          </cell>
          <cell r="AS13">
            <v>154427.94</v>
          </cell>
          <cell r="AT13">
            <v>258701.55</v>
          </cell>
          <cell r="AU13">
            <v>247697.63</v>
          </cell>
          <cell r="AV13">
            <v>291573.84000000003</v>
          </cell>
          <cell r="AW13">
            <v>0</v>
          </cell>
          <cell r="AX13">
            <v>0</v>
          </cell>
          <cell r="AY13">
            <v>2675659.9599999995</v>
          </cell>
        </row>
        <row r="14">
          <cell r="B14" t="str">
            <v>Export</v>
          </cell>
          <cell r="C14">
            <v>54694.17</v>
          </cell>
          <cell r="D14">
            <v>16309.939999999999</v>
          </cell>
          <cell r="E14">
            <v>49858.22</v>
          </cell>
          <cell r="F14">
            <v>4511.8600000000006</v>
          </cell>
          <cell r="G14">
            <v>11926.619999999999</v>
          </cell>
          <cell r="H14">
            <v>150252.70000000001</v>
          </cell>
          <cell r="I14">
            <v>2403.6</v>
          </cell>
          <cell r="J14">
            <v>113902.13</v>
          </cell>
          <cell r="K14">
            <v>19477.400000000001</v>
          </cell>
          <cell r="L14">
            <v>39443.100000000006</v>
          </cell>
          <cell r="M14">
            <v>24993.93</v>
          </cell>
          <cell r="N14">
            <v>0</v>
          </cell>
          <cell r="O14">
            <v>487773.67</v>
          </cell>
          <cell r="P14">
            <v>1569862.9200000004</v>
          </cell>
          <cell r="Q14">
            <v>-1082089.2500000005</v>
          </cell>
          <cell r="R14">
            <v>-0.68928900492789535</v>
          </cell>
          <cell r="S14">
            <v>120862.33</v>
          </cell>
          <cell r="T14">
            <v>366911.33999999997</v>
          </cell>
          <cell r="U14">
            <v>3.0357791381317898</v>
          </cell>
          <cell r="W14" t="str">
            <v>Budget</v>
          </cell>
          <cell r="X14">
            <v>54694.17</v>
          </cell>
          <cell r="Y14">
            <v>16309.939999999999</v>
          </cell>
          <cell r="Z14">
            <v>49858.22</v>
          </cell>
          <cell r="AJ14">
            <v>120862.33</v>
          </cell>
          <cell r="AL14" t="str">
            <v>LY</v>
          </cell>
          <cell r="AM14">
            <v>178564.79</v>
          </cell>
          <cell r="AN14">
            <v>157356.82999999999</v>
          </cell>
          <cell r="AO14">
            <v>272758.88</v>
          </cell>
          <cell r="AP14">
            <v>243265.55</v>
          </cell>
          <cell r="AQ14">
            <v>176312.52</v>
          </cell>
          <cell r="AR14">
            <v>61420.85</v>
          </cell>
          <cell r="AS14">
            <v>138108.01999999999</v>
          </cell>
          <cell r="AT14">
            <v>129235.35999999999</v>
          </cell>
          <cell r="AU14">
            <v>17343.27</v>
          </cell>
          <cell r="AV14">
            <v>157701.74000000002</v>
          </cell>
          <cell r="AW14">
            <v>0</v>
          </cell>
          <cell r="AX14">
            <v>0</v>
          </cell>
          <cell r="AY14">
            <v>1532067.8100000003</v>
          </cell>
        </row>
        <row r="15">
          <cell r="B15" t="str">
            <v>SYDNEY</v>
          </cell>
          <cell r="C15">
            <v>475194.23</v>
          </cell>
          <cell r="D15">
            <v>495598.33</v>
          </cell>
          <cell r="E15">
            <v>484011.12</v>
          </cell>
          <cell r="F15">
            <v>557090.75999999989</v>
          </cell>
          <cell r="G15">
            <v>424900.43</v>
          </cell>
          <cell r="H15">
            <v>503044.32</v>
          </cell>
          <cell r="I15">
            <v>190095.41</v>
          </cell>
          <cell r="J15">
            <v>350192.19</v>
          </cell>
          <cell r="K15">
            <v>473835.86000000004</v>
          </cell>
          <cell r="L15">
            <v>452605.82</v>
          </cell>
          <cell r="M15">
            <v>537301.96</v>
          </cell>
          <cell r="N15">
            <v>0</v>
          </cell>
          <cell r="O15">
            <v>4943870.43</v>
          </cell>
          <cell r="P15">
            <v>5017462.38</v>
          </cell>
          <cell r="Q15">
            <v>-73591.950000000186</v>
          </cell>
          <cell r="R15">
            <v>-1.46671652772811E-2</v>
          </cell>
          <cell r="S15">
            <v>5595948.5096561406</v>
          </cell>
          <cell r="T15">
            <v>-652078.07965614088</v>
          </cell>
          <cell r="U15">
            <v>-0.11652681909616243</v>
          </cell>
          <cell r="W15" t="str">
            <v>Budget</v>
          </cell>
          <cell r="X15">
            <v>475194.23</v>
          </cell>
          <cell r="Y15">
            <v>495598.33</v>
          </cell>
          <cell r="Z15">
            <v>484011.12</v>
          </cell>
          <cell r="AA15">
            <v>553062.74004683446</v>
          </cell>
          <cell r="AB15">
            <v>516790.11911500135</v>
          </cell>
          <cell r="AC15">
            <v>484793.44813720993</v>
          </cell>
          <cell r="AD15">
            <v>280850.29400467064</v>
          </cell>
          <cell r="AE15">
            <v>494092.30023170274</v>
          </cell>
          <cell r="AF15">
            <v>624263.22867422714</v>
          </cell>
          <cell r="AG15">
            <v>555565.76988148771</v>
          </cell>
          <cell r="AH15">
            <v>631726.92956500617</v>
          </cell>
          <cell r="AI15">
            <v>610398.13846392743</v>
          </cell>
          <cell r="AJ15">
            <v>6206346.648120068</v>
          </cell>
          <cell r="AL15" t="str">
            <v>LY</v>
          </cell>
          <cell r="AM15">
            <v>406410.75000000006</v>
          </cell>
          <cell r="AN15">
            <v>480376.36</v>
          </cell>
          <cell r="AO15">
            <v>475326.76000000007</v>
          </cell>
          <cell r="AP15">
            <v>548742.03</v>
          </cell>
          <cell r="AQ15">
            <v>517941.28</v>
          </cell>
          <cell r="AR15">
            <v>499164.67</v>
          </cell>
          <cell r="AS15">
            <v>227737.86000000002</v>
          </cell>
          <cell r="AT15">
            <v>377661.09</v>
          </cell>
          <cell r="AU15">
            <v>429580.79</v>
          </cell>
          <cell r="AV15">
            <v>470881.11</v>
          </cell>
          <cell r="AW15">
            <v>0</v>
          </cell>
          <cell r="AX15">
            <v>0</v>
          </cell>
          <cell r="AY15">
            <v>4433822.7</v>
          </cell>
        </row>
        <row r="16">
          <cell r="B16" t="str">
            <v>WOLLONGONG</v>
          </cell>
          <cell r="C16">
            <v>146951.68999999997</v>
          </cell>
          <cell r="D16">
            <v>156373.67000000001</v>
          </cell>
          <cell r="E16">
            <v>174262.10000000003</v>
          </cell>
          <cell r="F16">
            <v>197016.54000000004</v>
          </cell>
          <cell r="G16">
            <v>167911.09</v>
          </cell>
          <cell r="H16">
            <v>146495.66999999998</v>
          </cell>
          <cell r="I16">
            <v>183009.16</v>
          </cell>
          <cell r="J16">
            <v>278459.89999999997</v>
          </cell>
          <cell r="K16">
            <v>191769.29</v>
          </cell>
          <cell r="L16">
            <v>220640.12</v>
          </cell>
          <cell r="M16">
            <v>214831.29</v>
          </cell>
          <cell r="N16">
            <v>0</v>
          </cell>
          <cell r="O16">
            <v>2077720.52</v>
          </cell>
          <cell r="P16">
            <v>1494108.2799999998</v>
          </cell>
          <cell r="Q16">
            <v>583612.24000000022</v>
          </cell>
          <cell r="R16">
            <v>0.39060906616487012</v>
          </cell>
          <cell r="S16">
            <v>1698393.6668929614</v>
          </cell>
          <cell r="T16">
            <v>379326.85310703865</v>
          </cell>
          <cell r="U16">
            <v>0.22334448161301648</v>
          </cell>
          <cell r="W16" t="str">
            <v>Budget</v>
          </cell>
          <cell r="X16">
            <v>146951.68999999997</v>
          </cell>
          <cell r="Y16">
            <v>156373.67000000001</v>
          </cell>
          <cell r="Z16">
            <v>174262.10000000003</v>
          </cell>
          <cell r="AA16">
            <v>163319.60133267095</v>
          </cell>
          <cell r="AB16">
            <v>152543.5686234957</v>
          </cell>
          <cell r="AC16">
            <v>142995.75471027035</v>
          </cell>
          <cell r="AD16">
            <v>82815.03325819227</v>
          </cell>
          <cell r="AE16">
            <v>145592.51780047672</v>
          </cell>
          <cell r="AF16">
            <v>183858.10232772958</v>
          </cell>
          <cell r="AG16">
            <v>163625.31617565308</v>
          </cell>
          <cell r="AH16">
            <v>186056.31266447282</v>
          </cell>
          <cell r="AI16">
            <v>180182.27640214894</v>
          </cell>
          <cell r="AJ16">
            <v>1878575.9432951102</v>
          </cell>
          <cell r="AL16" t="str">
            <v>LY</v>
          </cell>
          <cell r="AM16">
            <v>146408.15000000002</v>
          </cell>
          <cell r="AN16">
            <v>177770.65000000002</v>
          </cell>
          <cell r="AO16">
            <v>174278.48</v>
          </cell>
          <cell r="AP16">
            <v>105541.58</v>
          </cell>
          <cell r="AQ16">
            <v>124332.53000000001</v>
          </cell>
          <cell r="AR16">
            <v>96539.36</v>
          </cell>
          <cell r="AS16">
            <v>119187.43999999999</v>
          </cell>
          <cell r="AT16">
            <v>117282.69999999998</v>
          </cell>
          <cell r="AU16">
            <v>132294.36999999997</v>
          </cell>
          <cell r="AV16">
            <v>174199.73</v>
          </cell>
          <cell r="AW16">
            <v>0</v>
          </cell>
          <cell r="AX16">
            <v>0</v>
          </cell>
          <cell r="AY16">
            <v>1367834.9899999998</v>
          </cell>
        </row>
        <row r="17">
          <cell r="B17" t="str">
            <v>NEWCASTLE</v>
          </cell>
          <cell r="C17">
            <v>296414.16000000003</v>
          </cell>
          <cell r="D17">
            <v>278620.36</v>
          </cell>
          <cell r="E17">
            <v>304025.09000000003</v>
          </cell>
          <cell r="F17">
            <v>267158.51</v>
          </cell>
          <cell r="G17">
            <v>302920.04000000004</v>
          </cell>
          <cell r="H17">
            <v>264827.96999999997</v>
          </cell>
          <cell r="I17">
            <v>98130.920000000013</v>
          </cell>
          <cell r="J17">
            <v>219515.72999999998</v>
          </cell>
          <cell r="K17">
            <v>310380.13</v>
          </cell>
          <cell r="L17">
            <v>300190.75</v>
          </cell>
          <cell r="M17">
            <v>289452.18</v>
          </cell>
          <cell r="N17">
            <v>0</v>
          </cell>
          <cell r="O17">
            <v>2931635.8400000003</v>
          </cell>
          <cell r="P17">
            <v>3160582.5700000003</v>
          </cell>
          <cell r="Q17">
            <v>-228946.72999999998</v>
          </cell>
          <cell r="R17">
            <v>-7.2438142313744375E-2</v>
          </cell>
          <cell r="S17">
            <v>3369243.7115650293</v>
          </cell>
          <cell r="T17">
            <v>-437607.87156502903</v>
          </cell>
          <cell r="U17">
            <v>-0.12988311592388729</v>
          </cell>
          <cell r="W17" t="str">
            <v>Budget</v>
          </cell>
          <cell r="X17">
            <v>296414.16000000003</v>
          </cell>
          <cell r="Y17">
            <v>278620.36</v>
          </cell>
          <cell r="Z17">
            <v>304025.09000000003</v>
          </cell>
          <cell r="AA17">
            <v>334648.99401203316</v>
          </cell>
          <cell r="AB17">
            <v>311174.48027840519</v>
          </cell>
          <cell r="AC17">
            <v>291782.04894647544</v>
          </cell>
          <cell r="AD17">
            <v>169004.19279437486</v>
          </cell>
          <cell r="AE17">
            <v>297199.99243268039</v>
          </cell>
          <cell r="AF17">
            <v>374365.24904301926</v>
          </cell>
          <cell r="AG17">
            <v>333167.97826321598</v>
          </cell>
          <cell r="AH17">
            <v>378841.16579482472</v>
          </cell>
          <cell r="AI17">
            <v>364021.44698985259</v>
          </cell>
          <cell r="AJ17">
            <v>3733265.1585548818</v>
          </cell>
          <cell r="AL17" t="str">
            <v>LY</v>
          </cell>
          <cell r="AM17">
            <v>333109.92</v>
          </cell>
          <cell r="AN17">
            <v>324922.73</v>
          </cell>
          <cell r="AO17">
            <v>284288.32999999996</v>
          </cell>
          <cell r="AP17">
            <v>303414.21999999997</v>
          </cell>
          <cell r="AQ17">
            <v>327064.05</v>
          </cell>
          <cell r="AR17">
            <v>284823.40000000002</v>
          </cell>
          <cell r="AS17">
            <v>139600.39000000001</v>
          </cell>
          <cell r="AT17">
            <v>230788.49</v>
          </cell>
          <cell r="AU17">
            <v>275897.32999999996</v>
          </cell>
          <cell r="AV17">
            <v>316861.14</v>
          </cell>
          <cell r="AW17">
            <v>0</v>
          </cell>
          <cell r="AX17">
            <v>0</v>
          </cell>
          <cell r="AY17">
            <v>2820770.0000000005</v>
          </cell>
        </row>
        <row r="18">
          <cell r="B18" t="str">
            <v>COFFS HARBOUR</v>
          </cell>
          <cell r="C18">
            <v>160461.32999999999</v>
          </cell>
          <cell r="D18">
            <v>124680.41</v>
          </cell>
          <cell r="E18">
            <v>95468.78</v>
          </cell>
          <cell r="F18">
            <v>138091.31</v>
          </cell>
          <cell r="G18">
            <v>122144.23000000001</v>
          </cell>
          <cell r="H18">
            <v>102443.27</v>
          </cell>
          <cell r="I18">
            <v>62462.07</v>
          </cell>
          <cell r="J18">
            <v>107302.37</v>
          </cell>
          <cell r="K18">
            <v>110806.88999999998</v>
          </cell>
          <cell r="L18">
            <v>105865</v>
          </cell>
          <cell r="M18">
            <v>106718.77999999998</v>
          </cell>
          <cell r="N18">
            <v>0</v>
          </cell>
          <cell r="O18">
            <v>1236444.4400000002</v>
          </cell>
          <cell r="P18">
            <v>1177617.5700000003</v>
          </cell>
          <cell r="Q18">
            <v>58826.869999999879</v>
          </cell>
          <cell r="R18">
            <v>4.9954137487945145E-2</v>
          </cell>
          <cell r="S18">
            <v>1371927.7238800612</v>
          </cell>
          <cell r="T18">
            <v>-135483.283880061</v>
          </cell>
          <cell r="U18">
            <v>-9.8753951481415969E-2</v>
          </cell>
          <cell r="W18" t="str">
            <v>Budget</v>
          </cell>
          <cell r="X18">
            <v>160461.32999999999</v>
          </cell>
          <cell r="Y18">
            <v>124680.41</v>
          </cell>
          <cell r="Z18">
            <v>95468.78</v>
          </cell>
          <cell r="AA18">
            <v>132125.4299209599</v>
          </cell>
          <cell r="AB18">
            <v>124163.46532054531</v>
          </cell>
          <cell r="AC18">
            <v>116177.58059865658</v>
          </cell>
          <cell r="AD18">
            <v>67231.083442817879</v>
          </cell>
          <cell r="AE18">
            <v>117983.67700054101</v>
          </cell>
          <cell r="AF18">
            <v>149431.20717333406</v>
          </cell>
          <cell r="AG18">
            <v>132986.95140811661</v>
          </cell>
          <cell r="AH18">
            <v>151217.80901508985</v>
          </cell>
          <cell r="AI18">
            <v>146882.55357850913</v>
          </cell>
          <cell r="AJ18">
            <v>1518810.2774585704</v>
          </cell>
          <cell r="AL18" t="str">
            <v>LY</v>
          </cell>
          <cell r="AM18">
            <v>150408.87</v>
          </cell>
          <cell r="AN18">
            <v>110563.65000000001</v>
          </cell>
          <cell r="AO18">
            <v>111081.34000000001</v>
          </cell>
          <cell r="AP18">
            <v>109526.79999999999</v>
          </cell>
          <cell r="AQ18">
            <v>132309.43999999997</v>
          </cell>
          <cell r="AR18">
            <v>108041.12999999999</v>
          </cell>
          <cell r="AS18">
            <v>53092.9</v>
          </cell>
          <cell r="AT18">
            <v>115417.69</v>
          </cell>
          <cell r="AU18">
            <v>99153.549999999988</v>
          </cell>
          <cell r="AV18">
            <v>81788.81</v>
          </cell>
          <cell r="AW18">
            <v>0</v>
          </cell>
          <cell r="AX18">
            <v>0</v>
          </cell>
          <cell r="AY18">
            <v>1071384.1800000002</v>
          </cell>
        </row>
        <row r="19">
          <cell r="B19" t="str">
            <v>CAMPBELLFIELD</v>
          </cell>
          <cell r="C19">
            <v>541083.77</v>
          </cell>
          <cell r="D19">
            <v>579744.86</v>
          </cell>
          <cell r="E19">
            <v>539398.02999999991</v>
          </cell>
          <cell r="F19">
            <v>668571.72</v>
          </cell>
          <cell r="G19">
            <v>561426.26000000013</v>
          </cell>
          <cell r="H19">
            <v>478217.35999999993</v>
          </cell>
          <cell r="I19">
            <v>252392.05</v>
          </cell>
          <cell r="J19">
            <v>515128.47</v>
          </cell>
          <cell r="K19">
            <v>576831.96</v>
          </cell>
          <cell r="L19">
            <v>505419.03</v>
          </cell>
          <cell r="M19">
            <v>570585.03</v>
          </cell>
          <cell r="N19">
            <v>0</v>
          </cell>
          <cell r="O19">
            <v>5788798.54</v>
          </cell>
          <cell r="P19">
            <v>5357190.4899999993</v>
          </cell>
          <cell r="Q19">
            <v>431608.05000000075</v>
          </cell>
          <cell r="R19">
            <v>8.0566119649032833E-2</v>
          </cell>
          <cell r="S19">
            <v>6135946.3162109414</v>
          </cell>
          <cell r="T19">
            <v>-347147.77621094137</v>
          </cell>
          <cell r="U19">
            <v>-5.6576077807882687E-2</v>
          </cell>
          <cell r="W19" t="str">
            <v>Budget</v>
          </cell>
          <cell r="X19">
            <v>541083.77</v>
          </cell>
          <cell r="Y19">
            <v>579744.86</v>
          </cell>
          <cell r="Z19">
            <v>539398.02999999991</v>
          </cell>
          <cell r="AA19">
            <v>597685.79697907309</v>
          </cell>
          <cell r="AB19">
            <v>558713.64662958693</v>
          </cell>
          <cell r="AC19">
            <v>524011.50095004897</v>
          </cell>
          <cell r="AD19">
            <v>303543.26612591196</v>
          </cell>
          <cell r="AE19">
            <v>533907.18454760755</v>
          </cell>
          <cell r="AF19">
            <v>674679.09784766566</v>
          </cell>
          <cell r="AG19">
            <v>600433.59147506533</v>
          </cell>
          <cell r="AH19">
            <v>682745.57165598241</v>
          </cell>
          <cell r="AI19">
            <v>661424.65699879243</v>
          </cell>
          <cell r="AJ19">
            <v>6797370.9732097341</v>
          </cell>
          <cell r="AL19" t="str">
            <v>LY</v>
          </cell>
          <cell r="AM19">
            <v>498970.60000000009</v>
          </cell>
          <cell r="AN19">
            <v>482597.58999999997</v>
          </cell>
          <cell r="AO19">
            <v>389251.30999999994</v>
          </cell>
          <cell r="AP19">
            <v>527992.14999999991</v>
          </cell>
          <cell r="AQ19">
            <v>561886.68999999994</v>
          </cell>
          <cell r="AR19">
            <v>425239.42</v>
          </cell>
          <cell r="AS19">
            <v>267318.83</v>
          </cell>
          <cell r="AT19">
            <v>546832.84000000008</v>
          </cell>
          <cell r="AU19">
            <v>505726.56</v>
          </cell>
          <cell r="AV19">
            <v>540806.53000000014</v>
          </cell>
          <cell r="AW19">
            <v>0</v>
          </cell>
          <cell r="AX19">
            <v>0</v>
          </cell>
          <cell r="AY19">
            <v>4746622.5199999996</v>
          </cell>
        </row>
        <row r="20">
          <cell r="B20" t="str">
            <v>GEELONG</v>
          </cell>
          <cell r="C20">
            <v>324283.58999999997</v>
          </cell>
          <cell r="D20">
            <v>231831</v>
          </cell>
          <cell r="E20">
            <v>352688.22999999992</v>
          </cell>
          <cell r="F20">
            <v>488209.43999999994</v>
          </cell>
          <cell r="G20">
            <v>486328.82000000007</v>
          </cell>
          <cell r="H20">
            <v>456428.17</v>
          </cell>
          <cell r="I20">
            <v>194164.56999999998</v>
          </cell>
          <cell r="J20">
            <v>408722.33</v>
          </cell>
          <cell r="K20">
            <v>405784.62</v>
          </cell>
          <cell r="L20">
            <v>433074.42000000004</v>
          </cell>
          <cell r="M20">
            <v>572782.36</v>
          </cell>
          <cell r="N20">
            <v>0</v>
          </cell>
          <cell r="O20">
            <v>4354297.55</v>
          </cell>
          <cell r="P20">
            <v>3112890.75</v>
          </cell>
          <cell r="Q20">
            <v>1241406.7999999998</v>
          </cell>
          <cell r="R20">
            <v>0.39879549258193525</v>
          </cell>
          <cell r="S20">
            <v>3452722.290370997</v>
          </cell>
          <cell r="T20">
            <v>901575.25962900277</v>
          </cell>
          <cell r="U20">
            <v>0.26112012024347547</v>
          </cell>
          <cell r="W20" t="str">
            <v>Budget</v>
          </cell>
          <cell r="X20">
            <v>324283.58999999997</v>
          </cell>
          <cell r="Y20">
            <v>231831</v>
          </cell>
          <cell r="Z20">
            <v>352688.22999999992</v>
          </cell>
          <cell r="AA20">
            <v>339809.00882911315</v>
          </cell>
          <cell r="AB20">
            <v>317430.44532368495</v>
          </cell>
          <cell r="AC20">
            <v>297802.86560659175</v>
          </cell>
          <cell r="AD20">
            <v>172529.32510831652</v>
          </cell>
          <cell r="AE20">
            <v>303551.67756396113</v>
          </cell>
          <cell r="AF20">
            <v>383470.20115989266</v>
          </cell>
          <cell r="AG20">
            <v>341270.96991833486</v>
          </cell>
          <cell r="AH20">
            <v>388054.97686110245</v>
          </cell>
          <cell r="AI20">
            <v>373998.58031105337</v>
          </cell>
          <cell r="AJ20">
            <v>3826720.8706820505</v>
          </cell>
          <cell r="AL20" t="str">
            <v>LY</v>
          </cell>
          <cell r="AM20">
            <v>268278.09999999998</v>
          </cell>
          <cell r="AN20">
            <v>285846.72000000003</v>
          </cell>
          <cell r="AO20">
            <v>282793.55000000005</v>
          </cell>
          <cell r="AP20">
            <v>309438.68</v>
          </cell>
          <cell r="AQ20">
            <v>378252.17000000004</v>
          </cell>
          <cell r="AR20">
            <v>267352.76</v>
          </cell>
          <cell r="AS20">
            <v>146342.18999999997</v>
          </cell>
          <cell r="AT20">
            <v>270115.58999999997</v>
          </cell>
          <cell r="AU20">
            <v>282809.00999999995</v>
          </cell>
          <cell r="AV20">
            <v>290746.13999999996</v>
          </cell>
          <cell r="AW20">
            <v>0</v>
          </cell>
          <cell r="AX20">
            <v>0</v>
          </cell>
          <cell r="AY20">
            <v>2781974.91</v>
          </cell>
        </row>
        <row r="21">
          <cell r="B21" t="str">
            <v>DANDENONG</v>
          </cell>
          <cell r="C21">
            <v>361678.47</v>
          </cell>
          <cell r="D21">
            <v>362781.58999999997</v>
          </cell>
          <cell r="E21">
            <v>416835.60000000003</v>
          </cell>
          <cell r="F21">
            <v>362327.23999999993</v>
          </cell>
          <cell r="G21">
            <v>355964.68</v>
          </cell>
          <cell r="H21">
            <v>440171.38999999996</v>
          </cell>
          <cell r="I21">
            <v>140478.79999999999</v>
          </cell>
          <cell r="J21">
            <v>262735.99999999994</v>
          </cell>
          <cell r="K21">
            <v>406626.26</v>
          </cell>
          <cell r="L21">
            <v>365057.18</v>
          </cell>
          <cell r="M21">
            <v>365398.6</v>
          </cell>
          <cell r="N21">
            <v>0</v>
          </cell>
          <cell r="O21">
            <v>3840055.8099999996</v>
          </cell>
          <cell r="P21">
            <v>3566879.8000000003</v>
          </cell>
          <cell r="Q21">
            <v>273176.00999999931</v>
          </cell>
          <cell r="R21">
            <v>7.6586828073096067E-2</v>
          </cell>
          <cell r="S21">
            <v>4122971.2447333327</v>
          </cell>
          <cell r="T21">
            <v>-282915.43473333307</v>
          </cell>
          <cell r="U21">
            <v>-6.8619308246383751E-2</v>
          </cell>
          <cell r="W21" t="str">
            <v>Budget</v>
          </cell>
          <cell r="X21">
            <v>361678.47</v>
          </cell>
          <cell r="Y21">
            <v>362781.58999999997</v>
          </cell>
          <cell r="Z21">
            <v>416835.60000000003</v>
          </cell>
          <cell r="AA21">
            <v>396703.84980239283</v>
          </cell>
          <cell r="AB21">
            <v>371518.00904249185</v>
          </cell>
          <cell r="AC21">
            <v>348779.1922424417</v>
          </cell>
          <cell r="AD21">
            <v>202118.9033309948</v>
          </cell>
          <cell r="AE21">
            <v>355841.98675987346</v>
          </cell>
          <cell r="AF21">
            <v>450294.28317160602</v>
          </cell>
          <cell r="AG21">
            <v>400741.35174477281</v>
          </cell>
          <cell r="AH21">
            <v>455678.00863875914</v>
          </cell>
          <cell r="AI21">
            <v>442875.64490769943</v>
          </cell>
          <cell r="AJ21">
            <v>4565846.8896410316</v>
          </cell>
          <cell r="AL21" t="str">
            <v>LY</v>
          </cell>
          <cell r="AM21">
            <v>338178.35000000003</v>
          </cell>
          <cell r="AN21">
            <v>398595.99</v>
          </cell>
          <cell r="AO21">
            <v>236495.96</v>
          </cell>
          <cell r="AP21">
            <v>401989.31</v>
          </cell>
          <cell r="AQ21">
            <v>377993.60000000009</v>
          </cell>
          <cell r="AR21">
            <v>332680.45999999996</v>
          </cell>
          <cell r="AS21">
            <v>163042.96</v>
          </cell>
          <cell r="AT21">
            <v>275643.42</v>
          </cell>
          <cell r="AU21">
            <v>283240.5</v>
          </cell>
          <cell r="AV21">
            <v>336936.50000000006</v>
          </cell>
          <cell r="AW21">
            <v>0</v>
          </cell>
          <cell r="AX21">
            <v>0</v>
          </cell>
          <cell r="AY21">
            <v>3144797.0500000003</v>
          </cell>
        </row>
        <row r="22">
          <cell r="B22" t="str">
            <v>ADELAIDE</v>
          </cell>
          <cell r="C22">
            <v>284616.34999999998</v>
          </cell>
          <cell r="D22">
            <v>234166.33</v>
          </cell>
          <cell r="E22">
            <v>301369.86999999994</v>
          </cell>
          <cell r="F22">
            <v>367209.05</v>
          </cell>
          <cell r="G22">
            <v>361279.25</v>
          </cell>
          <cell r="H22">
            <v>321236.11000000004</v>
          </cell>
          <cell r="I22">
            <v>148195.24000000002</v>
          </cell>
          <cell r="J22">
            <v>267520.09000000003</v>
          </cell>
          <cell r="K22">
            <v>317060.53000000009</v>
          </cell>
          <cell r="L22">
            <v>263900.74999999994</v>
          </cell>
          <cell r="M22">
            <v>344896.85000000003</v>
          </cell>
          <cell r="N22">
            <v>0</v>
          </cell>
          <cell r="O22">
            <v>3211450.4200000004</v>
          </cell>
          <cell r="P22">
            <v>3151206.42</v>
          </cell>
          <cell r="Q22">
            <v>60244.000000000466</v>
          </cell>
          <cell r="R22">
            <v>1.9117757446051556E-2</v>
          </cell>
          <cell r="S22">
            <v>3548278.95088568</v>
          </cell>
          <cell r="T22">
            <v>-336828.53088567965</v>
          </cell>
          <cell r="U22">
            <v>-9.4927297303275565E-2</v>
          </cell>
          <cell r="W22" t="str">
            <v>Budget</v>
          </cell>
          <cell r="X22">
            <v>284616.34999999998</v>
          </cell>
          <cell r="Y22">
            <v>234166.33</v>
          </cell>
          <cell r="Z22">
            <v>301369.86999999994</v>
          </cell>
          <cell r="AA22">
            <v>362734.15766595479</v>
          </cell>
          <cell r="AB22">
            <v>337162.43746362132</v>
          </cell>
          <cell r="AC22">
            <v>318230.34051351104</v>
          </cell>
          <cell r="AD22">
            <v>184831.43635668655</v>
          </cell>
          <cell r="AE22">
            <v>327084.29211916379</v>
          </cell>
          <cell r="AF22">
            <v>412860.35397867573</v>
          </cell>
          <cell r="AG22">
            <v>367426.86398305272</v>
          </cell>
          <cell r="AH22">
            <v>417796.51880501403</v>
          </cell>
          <cell r="AI22">
            <v>402936.03706661967</v>
          </cell>
          <cell r="AJ22">
            <v>3951214.9879522999</v>
          </cell>
          <cell r="AL22" t="str">
            <v>LY</v>
          </cell>
          <cell r="AM22">
            <v>243186</v>
          </cell>
          <cell r="AN22">
            <v>353913.31</v>
          </cell>
          <cell r="AO22">
            <v>294198.37</v>
          </cell>
          <cell r="AP22">
            <v>321412.63</v>
          </cell>
          <cell r="AQ22">
            <v>284968.43</v>
          </cell>
          <cell r="AR22">
            <v>253542.32000000004</v>
          </cell>
          <cell r="AS22">
            <v>188499.01</v>
          </cell>
          <cell r="AT22">
            <v>288870.99</v>
          </cell>
          <cell r="AU22">
            <v>263682.98</v>
          </cell>
          <cell r="AV22">
            <v>303059.44000000006</v>
          </cell>
          <cell r="AW22">
            <v>0</v>
          </cell>
          <cell r="AX22">
            <v>0</v>
          </cell>
          <cell r="AY22">
            <v>2795333.48</v>
          </cell>
        </row>
        <row r="23">
          <cell r="B23" t="str">
            <v>HOBART</v>
          </cell>
          <cell r="C23">
            <v>173760.26</v>
          </cell>
          <cell r="D23">
            <v>149795.48000000001</v>
          </cell>
          <cell r="E23">
            <v>139855.97999999998</v>
          </cell>
          <cell r="F23">
            <v>152049.57</v>
          </cell>
          <cell r="G23">
            <v>118609.61</v>
          </cell>
          <cell r="H23">
            <v>168576.96000000002</v>
          </cell>
          <cell r="I23">
            <v>90163.760000000009</v>
          </cell>
          <cell r="J23">
            <v>104759.43</v>
          </cell>
          <cell r="K23">
            <v>135800.38</v>
          </cell>
          <cell r="L23">
            <v>145292.93</v>
          </cell>
          <cell r="M23">
            <v>158609.72</v>
          </cell>
          <cell r="N23">
            <v>0</v>
          </cell>
          <cell r="O23">
            <v>1537274.08</v>
          </cell>
          <cell r="P23">
            <v>1561816.22</v>
          </cell>
          <cell r="Q23">
            <v>-24542.139999999898</v>
          </cell>
          <cell r="R23">
            <v>-1.571384628083828E-2</v>
          </cell>
          <cell r="S23">
            <v>1782861.5488623644</v>
          </cell>
          <cell r="T23">
            <v>-245587.4688623643</v>
          </cell>
          <cell r="U23">
            <v>-0.13774904115189007</v>
          </cell>
          <cell r="W23" t="str">
            <v>Budget</v>
          </cell>
          <cell r="X23">
            <v>173760.26</v>
          </cell>
          <cell r="Y23">
            <v>149795.48000000001</v>
          </cell>
          <cell r="Z23">
            <v>139855.97999999998</v>
          </cell>
          <cell r="AA23">
            <v>177080.89775334156</v>
          </cell>
          <cell r="AB23">
            <v>164938.13389010841</v>
          </cell>
          <cell r="AC23">
            <v>154607.53858982126</v>
          </cell>
          <cell r="AD23">
            <v>89538.210680525532</v>
          </cell>
          <cell r="AE23">
            <v>157405.25943017588</v>
          </cell>
          <cell r="AF23">
            <v>198448.51076812323</v>
          </cell>
          <cell r="AG23">
            <v>176610.11349470643</v>
          </cell>
          <cell r="AH23">
            <v>200821.16425556227</v>
          </cell>
          <cell r="AI23">
            <v>193304.44091987694</v>
          </cell>
          <cell r="AJ23">
            <v>1976165.9897822414</v>
          </cell>
          <cell r="AL23" t="str">
            <v>LY</v>
          </cell>
          <cell r="AM23">
            <v>137567.5</v>
          </cell>
          <cell r="AN23">
            <v>169044.17999999996</v>
          </cell>
          <cell r="AO23">
            <v>125983.83000000002</v>
          </cell>
          <cell r="AP23">
            <v>152315.99000000002</v>
          </cell>
          <cell r="AQ23">
            <v>145727.29</v>
          </cell>
          <cell r="AR23">
            <v>109308.74</v>
          </cell>
          <cell r="AS23">
            <v>112320.15000000001</v>
          </cell>
          <cell r="AT23">
            <v>133428.63</v>
          </cell>
          <cell r="AU23">
            <v>127764.34000000001</v>
          </cell>
          <cell r="AV23">
            <v>167748.87999999998</v>
          </cell>
          <cell r="AW23">
            <v>0</v>
          </cell>
          <cell r="AX23">
            <v>0</v>
          </cell>
          <cell r="AY23">
            <v>1381209.53</v>
          </cell>
        </row>
        <row r="24">
          <cell r="B24" t="str">
            <v>DARWIN</v>
          </cell>
          <cell r="C24">
            <v>230227.53999999998</v>
          </cell>
          <cell r="D24">
            <v>139402.19999999998</v>
          </cell>
          <cell r="E24">
            <v>166787.66</v>
          </cell>
          <cell r="F24">
            <v>210379.6</v>
          </cell>
          <cell r="G24">
            <v>139159.72</v>
          </cell>
          <cell r="H24">
            <v>108889.47</v>
          </cell>
          <cell r="I24">
            <v>85731.75</v>
          </cell>
          <cell r="J24">
            <v>198332.14</v>
          </cell>
          <cell r="K24">
            <v>144477.17000000001</v>
          </cell>
          <cell r="L24">
            <v>186754.50999999998</v>
          </cell>
          <cell r="M24">
            <v>283949.06</v>
          </cell>
          <cell r="N24">
            <v>0</v>
          </cell>
          <cell r="O24">
            <v>1894090.82</v>
          </cell>
          <cell r="P24">
            <v>1407303.0299999998</v>
          </cell>
          <cell r="Q24">
            <v>486787.79000000027</v>
          </cell>
          <cell r="R24">
            <v>0.3459011880333977</v>
          </cell>
          <cell r="S24">
            <v>2002618.4665953817</v>
          </cell>
          <cell r="T24">
            <v>-108527.64659538167</v>
          </cell>
          <cell r="U24">
            <v>-5.4192872184928818E-2</v>
          </cell>
          <cell r="W24" t="str">
            <v>Budget</v>
          </cell>
          <cell r="X24">
            <v>230227.53999999998</v>
          </cell>
          <cell r="Y24">
            <v>139402.19999999998</v>
          </cell>
          <cell r="Z24">
            <v>166787.66</v>
          </cell>
          <cell r="AA24">
            <v>217565.3195593147</v>
          </cell>
          <cell r="AB24">
            <v>189187.23439940411</v>
          </cell>
          <cell r="AC24">
            <v>160809.1492394935</v>
          </cell>
          <cell r="AD24">
            <v>132431.06407958287</v>
          </cell>
          <cell r="AE24">
            <v>189187.23439940411</v>
          </cell>
          <cell r="AF24">
            <v>208105.95783934451</v>
          </cell>
          <cell r="AG24">
            <v>179727.8726794339</v>
          </cell>
          <cell r="AH24">
            <v>189187.23439940411</v>
          </cell>
          <cell r="AI24">
            <v>198646.59611937421</v>
          </cell>
          <cell r="AJ24">
            <v>2201265.062714756</v>
          </cell>
          <cell r="AL24" t="str">
            <v>LY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134163.47</v>
          </cell>
          <cell r="AS24">
            <v>684100.18</v>
          </cell>
          <cell r="AT24">
            <v>138777.32</v>
          </cell>
          <cell r="AU24">
            <v>119271.62</v>
          </cell>
          <cell r="AV24">
            <v>145732.42000000001</v>
          </cell>
          <cell r="AW24">
            <v>0</v>
          </cell>
          <cell r="AX24">
            <v>0</v>
          </cell>
          <cell r="AY24">
            <v>1222045.0099999998</v>
          </cell>
        </row>
        <row r="25">
          <cell r="B25" t="str">
            <v>MACKAY</v>
          </cell>
          <cell r="C25">
            <v>34777.22</v>
          </cell>
          <cell r="D25">
            <v>21916.329999999998</v>
          </cell>
          <cell r="E25">
            <v>48699.08</v>
          </cell>
          <cell r="F25">
            <v>93724.319999999992</v>
          </cell>
          <cell r="G25">
            <v>64451.759999999995</v>
          </cell>
          <cell r="H25">
            <v>56899.07</v>
          </cell>
          <cell r="I25">
            <v>23805.46</v>
          </cell>
          <cell r="J25">
            <v>36852.710000000006</v>
          </cell>
          <cell r="K25">
            <v>34782.69</v>
          </cell>
          <cell r="L25">
            <v>37782.649999999994</v>
          </cell>
          <cell r="M25">
            <v>47672.710000000006</v>
          </cell>
          <cell r="N25">
            <v>0</v>
          </cell>
          <cell r="O25">
            <v>501364.00000000006</v>
          </cell>
          <cell r="P25">
            <v>297313.5</v>
          </cell>
          <cell r="Q25">
            <v>204050.50000000006</v>
          </cell>
          <cell r="R25">
            <v>0.68631427769004794</v>
          </cell>
          <cell r="S25">
            <v>646927.89970954368</v>
          </cell>
          <cell r="T25">
            <v>-145563.89970954362</v>
          </cell>
          <cell r="U25">
            <v>-0.22500791784509308</v>
          </cell>
          <cell r="W25" t="str">
            <v>Budget</v>
          </cell>
          <cell r="X25">
            <v>34777.22</v>
          </cell>
          <cell r="Y25">
            <v>21916.329999999998</v>
          </cell>
          <cell r="Z25">
            <v>48699.08</v>
          </cell>
          <cell r="AA25">
            <v>80356.846473029043</v>
          </cell>
          <cell r="AB25">
            <v>69875.518672199163</v>
          </cell>
          <cell r="AC25">
            <v>59394.190871369297</v>
          </cell>
          <cell r="AD25">
            <v>48912.863070539417</v>
          </cell>
          <cell r="AE25">
            <v>69875.518672199163</v>
          </cell>
          <cell r="AF25">
            <v>76863.070539419088</v>
          </cell>
          <cell r="AG25">
            <v>66381.742738589208</v>
          </cell>
          <cell r="AH25">
            <v>69875.518672199163</v>
          </cell>
          <cell r="AI25">
            <v>73369.294605809031</v>
          </cell>
          <cell r="AJ25">
            <v>720297.19431535271</v>
          </cell>
          <cell r="AL25" t="str">
            <v>LY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10404.530000000001</v>
          </cell>
          <cell r="AT25">
            <v>39841.81</v>
          </cell>
          <cell r="AU25">
            <v>88720.89</v>
          </cell>
          <cell r="AV25">
            <v>63955.42</v>
          </cell>
          <cell r="AW25">
            <v>0</v>
          </cell>
          <cell r="AX25">
            <v>0</v>
          </cell>
          <cell r="AY25">
            <v>202922.64999999997</v>
          </cell>
        </row>
        <row r="26">
          <cell r="B26" t="str">
            <v>DOORLAND</v>
          </cell>
          <cell r="C26">
            <v>89536.37</v>
          </cell>
          <cell r="D26">
            <v>64940.12999999999</v>
          </cell>
          <cell r="E26">
            <v>114080.87999999999</v>
          </cell>
          <cell r="F26">
            <v>113426.75</v>
          </cell>
          <cell r="G26">
            <v>75681.23</v>
          </cell>
          <cell r="H26">
            <v>182362.26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640027.62</v>
          </cell>
          <cell r="P26">
            <v>733137.37</v>
          </cell>
          <cell r="Q26">
            <v>-93109.75</v>
          </cell>
          <cell r="R26">
            <v>-0.12700177867075579</v>
          </cell>
          <cell r="S26">
            <v>1186684.4155931855</v>
          </cell>
          <cell r="T26">
            <v>-546656.79559318547</v>
          </cell>
          <cell r="U26">
            <v>-0.46065894892529557</v>
          </cell>
          <cell r="W26" t="str">
            <v>Budget</v>
          </cell>
          <cell r="X26">
            <v>89536.37</v>
          </cell>
          <cell r="Y26">
            <v>64940.12999999999</v>
          </cell>
          <cell r="Z26">
            <v>114080.87999999999</v>
          </cell>
          <cell r="AA26">
            <v>136238.20528156945</v>
          </cell>
          <cell r="AB26">
            <v>118468.00459266908</v>
          </cell>
          <cell r="AC26">
            <v>100697.80390376873</v>
          </cell>
          <cell r="AD26">
            <v>82927.603214868344</v>
          </cell>
          <cell r="AE26">
            <v>118468.00459266908</v>
          </cell>
          <cell r="AF26">
            <v>130314.80505193597</v>
          </cell>
          <cell r="AG26">
            <v>112544.60436303563</v>
          </cell>
          <cell r="AH26">
            <v>118468.00459266908</v>
          </cell>
          <cell r="AI26">
            <v>124391.40482230255</v>
          </cell>
          <cell r="AJ26">
            <v>1311075.820415488</v>
          </cell>
          <cell r="AL26" t="str">
            <v>LY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68245.39</v>
          </cell>
          <cell r="AS26">
            <v>82243.12</v>
          </cell>
          <cell r="AT26">
            <v>138044.98000000001</v>
          </cell>
          <cell r="AU26">
            <v>93279.65</v>
          </cell>
          <cell r="AV26">
            <v>184119.1</v>
          </cell>
          <cell r="AW26">
            <v>0</v>
          </cell>
          <cell r="AX26">
            <v>0</v>
          </cell>
          <cell r="AY26">
            <v>565932.24</v>
          </cell>
        </row>
        <row r="27">
          <cell r="B27" t="str">
            <v>ALLWEST</v>
          </cell>
          <cell r="C27">
            <v>298438.86000000004</v>
          </cell>
          <cell r="D27">
            <v>243198.5</v>
          </cell>
          <cell r="E27">
            <v>241584.41</v>
          </cell>
          <cell r="F27">
            <v>344301.95</v>
          </cell>
          <cell r="G27">
            <v>322298.36</v>
          </cell>
          <cell r="H27">
            <v>498827.77</v>
          </cell>
          <cell r="I27">
            <v>101387.98000000001</v>
          </cell>
          <cell r="J27">
            <v>212534.89999999997</v>
          </cell>
          <cell r="K27">
            <v>410085.72000000003</v>
          </cell>
          <cell r="L27">
            <v>146573.35</v>
          </cell>
          <cell r="M27">
            <v>439965.30999999994</v>
          </cell>
          <cell r="N27">
            <v>0</v>
          </cell>
          <cell r="O27">
            <v>3259197.1100000003</v>
          </cell>
          <cell r="P27">
            <v>853981.21</v>
          </cell>
          <cell r="Q27">
            <v>2405215.9000000004</v>
          </cell>
          <cell r="R27">
            <v>2.8164740299145463</v>
          </cell>
          <cell r="S27">
            <v>2762461.7907468881</v>
          </cell>
          <cell r="T27">
            <v>496735.31925311219</v>
          </cell>
          <cell r="U27">
            <v>0.17981617733753691</v>
          </cell>
          <cell r="W27" t="str">
            <v>Budget</v>
          </cell>
          <cell r="X27">
            <v>298438.86000000004</v>
          </cell>
          <cell r="Y27">
            <v>243198.5</v>
          </cell>
          <cell r="Z27">
            <v>241584.41</v>
          </cell>
          <cell r="AA27">
            <v>293693.68049792532</v>
          </cell>
          <cell r="AB27">
            <v>255385.8091286307</v>
          </cell>
          <cell r="AC27">
            <v>217077.93775933608</v>
          </cell>
          <cell r="AD27">
            <v>178770.06639004149</v>
          </cell>
          <cell r="AE27">
            <v>255385.8091286307</v>
          </cell>
          <cell r="AF27">
            <v>280924.39004149375</v>
          </cell>
          <cell r="AG27">
            <v>242616.51867219916</v>
          </cell>
          <cell r="AH27">
            <v>255385.8091286307</v>
          </cell>
          <cell r="AI27">
            <v>268155.09958506236</v>
          </cell>
          <cell r="AJ27">
            <v>3030616.8903319505</v>
          </cell>
          <cell r="AL27" t="str">
            <v>LY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101459.55</v>
          </cell>
          <cell r="AU27">
            <v>199135.32</v>
          </cell>
          <cell r="AV27">
            <v>269320.08</v>
          </cell>
          <cell r="AW27">
            <v>0</v>
          </cell>
          <cell r="AX27">
            <v>0</v>
          </cell>
          <cell r="AY27">
            <v>569914.94999999995</v>
          </cell>
        </row>
        <row r="28">
          <cell r="B28" t="str">
            <v>ROSS DOOR</v>
          </cell>
          <cell r="C28">
            <v>422484.39</v>
          </cell>
          <cell r="D28">
            <v>490735.18</v>
          </cell>
          <cell r="E28">
            <v>460966.36</v>
          </cell>
          <cell r="F28">
            <v>603401.82999999996</v>
          </cell>
          <cell r="G28">
            <v>619607.85</v>
          </cell>
          <cell r="H28">
            <v>572140.78</v>
          </cell>
          <cell r="I28">
            <v>169850.86</v>
          </cell>
          <cell r="J28">
            <v>312036.33</v>
          </cell>
          <cell r="K28">
            <v>552826.54</v>
          </cell>
          <cell r="L28">
            <v>407555.17</v>
          </cell>
          <cell r="M28">
            <v>516525.68999999994</v>
          </cell>
          <cell r="N28">
            <v>0</v>
          </cell>
          <cell r="O28">
            <v>5128130.9800000004</v>
          </cell>
          <cell r="P28">
            <v>1535320.27</v>
          </cell>
          <cell r="Q28">
            <v>3592810.7100000004</v>
          </cell>
          <cell r="R28">
            <v>2.3401050453140964</v>
          </cell>
          <cell r="S28">
            <v>4906134.2702489616</v>
          </cell>
          <cell r="T28">
            <v>221996.70975103881</v>
          </cell>
          <cell r="U28">
            <v>4.5248804358502322E-2</v>
          </cell>
          <cell r="W28" t="str">
            <v>Budget</v>
          </cell>
          <cell r="X28">
            <v>422484.39</v>
          </cell>
          <cell r="Y28">
            <v>490735.18</v>
          </cell>
          <cell r="Z28">
            <v>460966.36</v>
          </cell>
          <cell r="AA28">
            <v>524095.56016597507</v>
          </cell>
          <cell r="AB28">
            <v>455735.26970954356</v>
          </cell>
          <cell r="AC28">
            <v>387374.97925311205</v>
          </cell>
          <cell r="AD28">
            <v>319014.68879668048</v>
          </cell>
          <cell r="AE28">
            <v>455735.26970954356</v>
          </cell>
          <cell r="AF28">
            <v>501308.79668049788</v>
          </cell>
          <cell r="AG28">
            <v>432948.50622406637</v>
          </cell>
          <cell r="AH28">
            <v>455735.26970954356</v>
          </cell>
          <cell r="AI28">
            <v>478522.03319502156</v>
          </cell>
          <cell r="AJ28">
            <v>5384656.3034439832</v>
          </cell>
          <cell r="AL28" t="str">
            <v>LY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229502.77000000002</v>
          </cell>
          <cell r="AU28">
            <v>360167.64</v>
          </cell>
          <cell r="AV28">
            <v>432323.5</v>
          </cell>
          <cell r="AW28">
            <v>0</v>
          </cell>
          <cell r="AX28">
            <v>0</v>
          </cell>
          <cell r="AY28">
            <v>1021993.91</v>
          </cell>
        </row>
        <row r="29">
          <cell r="B29" t="str">
            <v>IHT</v>
          </cell>
          <cell r="C29">
            <v>137348.31</v>
          </cell>
          <cell r="D29">
            <v>115442.32</v>
          </cell>
          <cell r="E29">
            <v>120547.15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373337.78</v>
          </cell>
          <cell r="P29">
            <v>0</v>
          </cell>
          <cell r="Q29">
            <v>373337.78</v>
          </cell>
          <cell r="R29">
            <v>1</v>
          </cell>
          <cell r="S29">
            <v>1613584.5499688794</v>
          </cell>
          <cell r="T29">
            <v>-1240246.7699688794</v>
          </cell>
          <cell r="U29">
            <v>-0.7686283126550757</v>
          </cell>
          <cell r="W29" t="str">
            <v>Budget</v>
          </cell>
          <cell r="X29">
            <v>137348.31</v>
          </cell>
          <cell r="Y29">
            <v>115442.32</v>
          </cell>
          <cell r="Z29">
            <v>120547.15</v>
          </cell>
          <cell r="AA29">
            <v>184036.61747925312</v>
          </cell>
          <cell r="AB29">
            <v>160031.84128630706</v>
          </cell>
          <cell r="AC29">
            <v>136027.06509336102</v>
          </cell>
          <cell r="AD29">
            <v>112022.28890041496</v>
          </cell>
          <cell r="AE29">
            <v>160031.84128630706</v>
          </cell>
          <cell r="AF29">
            <v>176035.02541493776</v>
          </cell>
          <cell r="AG29">
            <v>152030.24922199172</v>
          </cell>
          <cell r="AH29">
            <v>160031.84128630706</v>
          </cell>
          <cell r="AI29">
            <v>168033.43335062265</v>
          </cell>
          <cell r="AJ29">
            <v>1781617.9833195021</v>
          </cell>
          <cell r="AL29" t="str">
            <v>LY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</row>
        <row r="30">
          <cell r="B30" t="str">
            <v>ROCKHAMPTION</v>
          </cell>
          <cell r="C30">
            <v>0</v>
          </cell>
          <cell r="D30">
            <v>0</v>
          </cell>
          <cell r="E30">
            <v>0</v>
          </cell>
          <cell r="F30">
            <v>23275.23</v>
          </cell>
          <cell r="G30">
            <v>12724.77</v>
          </cell>
          <cell r="H30">
            <v>25503.740000000005</v>
          </cell>
          <cell r="I30">
            <v>13432.22</v>
          </cell>
          <cell r="J30">
            <v>30264.61</v>
          </cell>
          <cell r="K30">
            <v>19865.459999999995</v>
          </cell>
          <cell r="L30">
            <v>27308.22</v>
          </cell>
          <cell r="M30">
            <v>23081.530000000002</v>
          </cell>
          <cell r="N30">
            <v>0</v>
          </cell>
          <cell r="O30">
            <v>175455.78</v>
          </cell>
          <cell r="P30">
            <v>0</v>
          </cell>
          <cell r="Q30">
            <v>175455.78</v>
          </cell>
          <cell r="R30">
            <v>1</v>
          </cell>
          <cell r="S30">
            <v>0</v>
          </cell>
          <cell r="T30">
            <v>175455.78</v>
          </cell>
          <cell r="U30">
            <v>1</v>
          </cell>
          <cell r="W30" t="str">
            <v>Budget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 t="str">
            <v>LY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</row>
        <row r="31">
          <cell r="B31" t="str">
            <v>PLASTIC</v>
          </cell>
          <cell r="C31">
            <v>350</v>
          </cell>
          <cell r="D31">
            <v>18922.5</v>
          </cell>
          <cell r="E31">
            <v>40031.54</v>
          </cell>
          <cell r="F31">
            <v>41373.68</v>
          </cell>
          <cell r="G31">
            <v>33206.68</v>
          </cell>
          <cell r="H31">
            <v>0</v>
          </cell>
          <cell r="I31">
            <v>52256.85</v>
          </cell>
          <cell r="J31">
            <v>16963.060000000001</v>
          </cell>
          <cell r="K31">
            <v>51642.03</v>
          </cell>
          <cell r="L31">
            <v>4278.3</v>
          </cell>
          <cell r="M31">
            <v>38047.71</v>
          </cell>
          <cell r="N31">
            <v>0</v>
          </cell>
          <cell r="O31">
            <v>297072.34999999998</v>
          </cell>
          <cell r="P31">
            <v>387418.68000000005</v>
          </cell>
          <cell r="Q31">
            <v>-90346.330000000075</v>
          </cell>
          <cell r="R31">
            <v>-0.23320075841464347</v>
          </cell>
          <cell r="S31">
            <v>59304.04</v>
          </cell>
          <cell r="T31">
            <v>237768.30999999997</v>
          </cell>
          <cell r="U31">
            <v>4.009310495541281</v>
          </cell>
          <cell r="W31" t="str">
            <v>Budget</v>
          </cell>
          <cell r="X31">
            <v>350</v>
          </cell>
          <cell r="Y31">
            <v>18922.5</v>
          </cell>
          <cell r="Z31">
            <v>40031.54</v>
          </cell>
          <cell r="AJ31">
            <v>59304.04</v>
          </cell>
          <cell r="AL31" t="str">
            <v>LY</v>
          </cell>
          <cell r="AM31">
            <v>34206.68</v>
          </cell>
          <cell r="AN31">
            <v>36635.040000000001</v>
          </cell>
          <cell r="AO31">
            <v>8986.5300000000007</v>
          </cell>
          <cell r="AP31">
            <v>78264.5</v>
          </cell>
          <cell r="AQ31">
            <v>0</v>
          </cell>
          <cell r="AR31">
            <v>55845.2</v>
          </cell>
          <cell r="AS31">
            <v>24201.61</v>
          </cell>
          <cell r="AT31">
            <v>47156.14</v>
          </cell>
          <cell r="AU31">
            <v>33459.43</v>
          </cell>
          <cell r="AV31">
            <v>20276.71</v>
          </cell>
          <cell r="AW31">
            <v>0</v>
          </cell>
          <cell r="AX31">
            <v>0</v>
          </cell>
          <cell r="AY31">
            <v>339031.84</v>
          </cell>
        </row>
        <row r="32">
          <cell r="B32" t="str">
            <v>ELIMINATIONS (BH)</v>
          </cell>
          <cell r="O32">
            <v>0</v>
          </cell>
          <cell r="P32">
            <v>0.1</v>
          </cell>
          <cell r="Q32">
            <v>-0.1</v>
          </cell>
          <cell r="S32">
            <v>0</v>
          </cell>
          <cell r="T32">
            <v>0</v>
          </cell>
          <cell r="W32" t="str">
            <v>Budget</v>
          </cell>
          <cell r="X32">
            <v>0</v>
          </cell>
          <cell r="AJ32">
            <v>0</v>
          </cell>
          <cell r="AL32" t="str">
            <v>LY</v>
          </cell>
          <cell r="AM32">
            <v>-0.11</v>
          </cell>
          <cell r="AN32">
            <v>-0.05</v>
          </cell>
          <cell r="AO32">
            <v>7.0000000000000007E-2</v>
          </cell>
          <cell r="AP32">
            <v>-0.33</v>
          </cell>
          <cell r="AQ32">
            <v>0.21000000000000002</v>
          </cell>
          <cell r="AR32">
            <v>0</v>
          </cell>
          <cell r="AS32">
            <v>0.34</v>
          </cell>
          <cell r="AT32">
            <v>0.01</v>
          </cell>
          <cell r="AU32">
            <v>-0.04</v>
          </cell>
          <cell r="AV32">
            <v>0</v>
          </cell>
          <cell r="AW32">
            <v>0</v>
          </cell>
          <cell r="AX32">
            <v>0</v>
          </cell>
          <cell r="AY32">
            <v>0.1</v>
          </cell>
        </row>
        <row r="34">
          <cell r="B34" t="str">
            <v>TOTAL Steel-Line  SALES</v>
          </cell>
          <cell r="C34">
            <v>6649868.9899999984</v>
          </cell>
          <cell r="D34">
            <v>5871712.2400000012</v>
          </cell>
          <cell r="E34">
            <v>6505263.46</v>
          </cell>
          <cell r="F34">
            <v>7286536.2300000004</v>
          </cell>
          <cell r="G34">
            <v>6559548.0699999994</v>
          </cell>
          <cell r="H34">
            <v>6581250.4799999995</v>
          </cell>
          <cell r="I34">
            <v>2978626.6500000004</v>
          </cell>
          <cell r="J34">
            <v>5392860.0999999996</v>
          </cell>
          <cell r="K34">
            <v>6264830.4900000002</v>
          </cell>
          <cell r="L34">
            <v>5190397.2299999986</v>
          </cell>
          <cell r="M34">
            <v>6372130.709999999</v>
          </cell>
          <cell r="N34">
            <v>0</v>
          </cell>
          <cell r="O34">
            <v>65653024.649999999</v>
          </cell>
          <cell r="P34">
            <v>56951837.230000012</v>
          </cell>
          <cell r="Q34">
            <v>8701187.4199999999</v>
          </cell>
          <cell r="R34">
            <v>0.15278150527190637</v>
          </cell>
          <cell r="S34">
            <v>71337026.898043975</v>
          </cell>
          <cell r="T34">
            <v>-5684002.2480439572</v>
          </cell>
          <cell r="U34">
            <v>-7.9678148854838385E-2</v>
          </cell>
          <cell r="X34">
            <v>6649868.9899999984</v>
          </cell>
          <cell r="Y34">
            <v>5871712.2400000012</v>
          </cell>
          <cell r="Z34">
            <v>6505263.46</v>
          </cell>
          <cell r="AA34">
            <v>7135954.0124460552</v>
          </cell>
          <cell r="AB34">
            <v>6574733.6889514588</v>
          </cell>
          <cell r="AC34">
            <v>6054662.6956462348</v>
          </cell>
          <cell r="AD34">
            <v>3766037.9925613184</v>
          </cell>
          <cell r="AE34">
            <v>6333730.6931421915</v>
          </cell>
          <cell r="AF34">
            <v>7795727.6547863372</v>
          </cell>
          <cell r="AG34">
            <v>6901692.5518335197</v>
          </cell>
          <cell r="AH34">
            <v>7747642.9186768495</v>
          </cell>
          <cell r="AI34">
            <v>7619378.9797355654</v>
          </cell>
          <cell r="AJ34">
            <v>78956405.877779543</v>
          </cell>
          <cell r="AM34">
            <v>4759701.4499999993</v>
          </cell>
          <cell r="AN34">
            <v>4980039.5399999991</v>
          </cell>
          <cell r="AO34">
            <v>4690876.0300000012</v>
          </cell>
          <cell r="AP34">
            <v>5256514.5399999991</v>
          </cell>
          <cell r="AQ34">
            <v>5306597.6099999994</v>
          </cell>
          <cell r="AR34">
            <v>4538366.5699999984</v>
          </cell>
          <cell r="AS34">
            <v>3910261.88</v>
          </cell>
          <cell r="AT34">
            <v>5139293.4899999993</v>
          </cell>
          <cell r="AU34">
            <v>5395408.6799999997</v>
          </cell>
          <cell r="AV34">
            <v>6213149.04</v>
          </cell>
          <cell r="AW34">
            <v>0</v>
          </cell>
          <cell r="AX34">
            <v>0</v>
          </cell>
          <cell r="AY34">
            <v>50190208.829999991</v>
          </cell>
        </row>
        <row r="36">
          <cell r="B36" t="str">
            <v>Boss Total Sales</v>
          </cell>
          <cell r="C36">
            <v>759540.12999999989</v>
          </cell>
          <cell r="D36">
            <v>683451.9600000002</v>
          </cell>
          <cell r="E36">
            <v>637407.13000000012</v>
          </cell>
          <cell r="F36">
            <v>808666.29</v>
          </cell>
          <cell r="G36">
            <v>802512.98999999987</v>
          </cell>
          <cell r="H36">
            <v>767229.17999999993</v>
          </cell>
          <cell r="I36">
            <v>643800.24000000022</v>
          </cell>
          <cell r="J36">
            <v>677247.91999999993</v>
          </cell>
          <cell r="K36">
            <v>765966.18000000017</v>
          </cell>
          <cell r="L36">
            <v>665102.90999999992</v>
          </cell>
          <cell r="M36">
            <v>751855.56</v>
          </cell>
          <cell r="N36">
            <v>0</v>
          </cell>
          <cell r="O36">
            <v>7962780.4900000002</v>
          </cell>
          <cell r="P36">
            <v>8457371.7800000012</v>
          </cell>
          <cell r="Q36">
            <v>-494591.28999999922</v>
          </cell>
          <cell r="R36">
            <v>-5.8480495225432687E-2</v>
          </cell>
          <cell r="S36">
            <v>8870043.2821816504</v>
          </cell>
          <cell r="T36">
            <v>-907262.79218164843</v>
          </cell>
          <cell r="U36">
            <v>-0.10228391940366052</v>
          </cell>
          <cell r="W36">
            <v>22</v>
          </cell>
          <cell r="X36">
            <v>23</v>
          </cell>
          <cell r="Y36">
            <v>24</v>
          </cell>
          <cell r="Z36">
            <v>25</v>
          </cell>
          <cell r="AA36">
            <v>26</v>
          </cell>
          <cell r="AB36">
            <v>27</v>
          </cell>
          <cell r="AC36">
            <v>28</v>
          </cell>
          <cell r="AD36">
            <v>29</v>
          </cell>
          <cell r="AE36">
            <v>30</v>
          </cell>
          <cell r="AF36">
            <v>31</v>
          </cell>
          <cell r="AG36">
            <v>32</v>
          </cell>
          <cell r="AH36">
            <v>33</v>
          </cell>
          <cell r="AI36">
            <v>34</v>
          </cell>
          <cell r="AJ36">
            <v>35</v>
          </cell>
          <cell r="AK36">
            <v>36</v>
          </cell>
          <cell r="AL36">
            <v>37</v>
          </cell>
          <cell r="AM36">
            <v>38</v>
          </cell>
          <cell r="AN36">
            <v>39</v>
          </cell>
          <cell r="AO36">
            <v>40</v>
          </cell>
          <cell r="AP36">
            <v>41</v>
          </cell>
          <cell r="AQ36">
            <v>42</v>
          </cell>
          <cell r="AR36">
            <v>43</v>
          </cell>
          <cell r="AS36">
            <v>44</v>
          </cell>
          <cell r="AT36">
            <v>45</v>
          </cell>
          <cell r="AU36">
            <v>46</v>
          </cell>
          <cell r="AV36">
            <v>47</v>
          </cell>
          <cell r="AW36">
            <v>48</v>
          </cell>
          <cell r="AX36">
            <v>49</v>
          </cell>
          <cell r="AY36">
            <v>50</v>
          </cell>
        </row>
        <row r="38">
          <cell r="B38" t="str">
            <v>Accent Sales</v>
          </cell>
          <cell r="C38">
            <v>782220</v>
          </cell>
          <cell r="D38">
            <v>899258</v>
          </cell>
          <cell r="E38">
            <v>1027014</v>
          </cell>
          <cell r="F38">
            <v>915374</v>
          </cell>
          <cell r="G38">
            <v>912198</v>
          </cell>
          <cell r="H38">
            <v>1015878.72</v>
          </cell>
          <cell r="I38">
            <v>419047.8</v>
          </cell>
          <cell r="J38">
            <v>506437.01999999996</v>
          </cell>
          <cell r="K38">
            <v>799500.04</v>
          </cell>
          <cell r="L38">
            <v>779048.28999999992</v>
          </cell>
          <cell r="M38">
            <v>839117.09</v>
          </cell>
          <cell r="N38">
            <v>0</v>
          </cell>
          <cell r="O38">
            <v>8895092.959999999</v>
          </cell>
          <cell r="P38">
            <v>9264666</v>
          </cell>
          <cell r="Q38">
            <v>-369573.04000000097</v>
          </cell>
          <cell r="R38">
            <v>-3.9890595084593548E-2</v>
          </cell>
          <cell r="S38">
            <v>9874127.8100000005</v>
          </cell>
          <cell r="T38">
            <v>-979034.85000000149</v>
          </cell>
          <cell r="U38">
            <v>-9.9151526984336394E-2</v>
          </cell>
        </row>
        <row r="40">
          <cell r="B40" t="str">
            <v>Mirage Industries Group</v>
          </cell>
        </row>
        <row r="41">
          <cell r="B41" t="str">
            <v>Victoria</v>
          </cell>
          <cell r="C41">
            <v>749013.69</v>
          </cell>
          <cell r="D41">
            <v>731825.25000000023</v>
          </cell>
          <cell r="E41">
            <v>595596.52</v>
          </cell>
          <cell r="F41">
            <v>1234736.1199999999</v>
          </cell>
          <cell r="G41">
            <v>885710.10000000056</v>
          </cell>
          <cell r="H41">
            <v>705675.05999999971</v>
          </cell>
          <cell r="I41">
            <v>249173.72000000067</v>
          </cell>
          <cell r="J41">
            <v>634530.88999999873</v>
          </cell>
          <cell r="K41">
            <v>578622.99999999907</v>
          </cell>
          <cell r="L41">
            <v>359774.16000000108</v>
          </cell>
          <cell r="M41">
            <v>483510.1400000006</v>
          </cell>
          <cell r="N41">
            <v>0</v>
          </cell>
          <cell r="O41">
            <v>7208168.6500000004</v>
          </cell>
          <cell r="P41">
            <v>7580769.6200000001</v>
          </cell>
          <cell r="Q41">
            <v>-372600.96999999974</v>
          </cell>
          <cell r="R41">
            <v>-4.9150810363235882E-2</v>
          </cell>
          <cell r="S41">
            <v>8093828.9017801378</v>
          </cell>
          <cell r="T41">
            <v>-885660.25178013742</v>
          </cell>
          <cell r="U41">
            <v>-0.10942413813385002</v>
          </cell>
        </row>
        <row r="42">
          <cell r="B42" t="str">
            <v>NSW</v>
          </cell>
          <cell r="C42">
            <v>127934.29000000001</v>
          </cell>
          <cell r="D42">
            <v>127560.09999999995</v>
          </cell>
          <cell r="E42">
            <v>49940</v>
          </cell>
          <cell r="F42">
            <v>-48940</v>
          </cell>
          <cell r="G42">
            <v>0</v>
          </cell>
          <cell r="H42">
            <v>-6125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250369.38999999996</v>
          </cell>
          <cell r="P42">
            <v>1580214.67</v>
          </cell>
          <cell r="Q42">
            <v>-1329845.28</v>
          </cell>
          <cell r="R42">
            <v>-0.84155988755629008</v>
          </cell>
          <cell r="S42">
            <v>274435.39</v>
          </cell>
          <cell r="T42">
            <v>-24066.000000000058</v>
          </cell>
          <cell r="U42">
            <v>-8.7692771693913305E-2</v>
          </cell>
        </row>
        <row r="43">
          <cell r="B43" t="str">
            <v>Brisbane</v>
          </cell>
          <cell r="C43">
            <v>704337.74</v>
          </cell>
          <cell r="D43">
            <v>1016834.4900000002</v>
          </cell>
          <cell r="E43">
            <v>930783.2899999998</v>
          </cell>
          <cell r="F43">
            <v>1167021.7999999998</v>
          </cell>
          <cell r="G43">
            <v>970929.02</v>
          </cell>
          <cell r="H43">
            <v>1058357.5599999996</v>
          </cell>
          <cell r="I43">
            <v>484662.65999999922</v>
          </cell>
          <cell r="J43">
            <v>914535.58000000194</v>
          </cell>
          <cell r="K43">
            <v>879230.12999999803</v>
          </cell>
          <cell r="L43">
            <v>460758.72000000346</v>
          </cell>
          <cell r="M43">
            <v>832219.71999999881</v>
          </cell>
          <cell r="N43">
            <v>0</v>
          </cell>
          <cell r="O43">
            <v>9419670.7100000009</v>
          </cell>
          <cell r="P43">
            <v>11110833.129999999</v>
          </cell>
          <cell r="Q43">
            <v>-1691162.4199999981</v>
          </cell>
          <cell r="R43">
            <v>-0.15220842579605892</v>
          </cell>
          <cell r="S43">
            <v>10732143.895221252</v>
          </cell>
          <cell r="T43">
            <v>-1312473.1852212511</v>
          </cell>
          <cell r="U43">
            <v>-0.12229366266749943</v>
          </cell>
        </row>
        <row r="44">
          <cell r="B44" t="str">
            <v>Brisbane Bifolds</v>
          </cell>
          <cell r="C44">
            <v>0</v>
          </cell>
          <cell r="D44">
            <v>87199</v>
          </cell>
          <cell r="E44">
            <v>36711</v>
          </cell>
          <cell r="F44">
            <v>157446</v>
          </cell>
          <cell r="G44">
            <v>283229.99</v>
          </cell>
          <cell r="H44">
            <v>170670.41000000003</v>
          </cell>
          <cell r="I44">
            <v>63579.829999999958</v>
          </cell>
          <cell r="J44">
            <v>138767.68000000005</v>
          </cell>
          <cell r="K44">
            <v>25596</v>
          </cell>
          <cell r="L44">
            <v>77504</v>
          </cell>
          <cell r="M44">
            <v>50343.000000000116</v>
          </cell>
          <cell r="N44">
            <v>0</v>
          </cell>
          <cell r="O44">
            <v>1091046.9100000001</v>
          </cell>
          <cell r="P44">
            <v>26620</v>
          </cell>
          <cell r="Q44">
            <v>1064426.9100000001</v>
          </cell>
          <cell r="S44">
            <v>981553.35431208683</v>
          </cell>
          <cell r="T44">
            <v>109493.55568791332</v>
          </cell>
          <cell r="U44">
            <v>0.11155130305132617</v>
          </cell>
        </row>
        <row r="45">
          <cell r="B45" t="str">
            <v>WA</v>
          </cell>
          <cell r="C45">
            <v>124302.39999999999</v>
          </cell>
          <cell r="D45">
            <v>187671.00000000003</v>
          </cell>
          <cell r="E45">
            <v>187714</v>
          </cell>
          <cell r="F45">
            <v>244824.13</v>
          </cell>
          <cell r="G45">
            <v>257798.84000000008</v>
          </cell>
          <cell r="H45">
            <v>300963.40000000002</v>
          </cell>
          <cell r="I45">
            <v>158707</v>
          </cell>
          <cell r="J45">
            <v>128738.64999999991</v>
          </cell>
          <cell r="K45">
            <v>186839.46999999997</v>
          </cell>
          <cell r="L45">
            <v>82935.339999999618</v>
          </cell>
          <cell r="M45">
            <v>250248.58000000031</v>
          </cell>
          <cell r="N45">
            <v>0</v>
          </cell>
          <cell r="O45">
            <v>2110742.8099999996</v>
          </cell>
          <cell r="P45">
            <v>2438328.0500000003</v>
          </cell>
          <cell r="Q45">
            <v>-327585.24000000069</v>
          </cell>
          <cell r="R45">
            <v>-0.13434830477383905</v>
          </cell>
          <cell r="S45">
            <v>2545481.0725523299</v>
          </cell>
          <cell r="T45">
            <v>-434738.26255233027</v>
          </cell>
          <cell r="U45">
            <v>-0.17078825187115704</v>
          </cell>
        </row>
        <row r="46">
          <cell r="B46" t="str">
            <v>SCDS</v>
          </cell>
          <cell r="C46">
            <v>316503.05</v>
          </cell>
          <cell r="D46">
            <v>202900.22000000003</v>
          </cell>
          <cell r="E46">
            <v>184990.85999999987</v>
          </cell>
          <cell r="F46">
            <v>72912.390000000014</v>
          </cell>
          <cell r="G46">
            <v>179830</v>
          </cell>
          <cell r="H46">
            <v>94290.539999999921</v>
          </cell>
          <cell r="I46">
            <v>-1557.0400000000373</v>
          </cell>
          <cell r="J46">
            <v>1.0000000009313226E-2</v>
          </cell>
          <cell r="K46">
            <v>16828</v>
          </cell>
          <cell r="L46">
            <v>2.0000000018626451E-2</v>
          </cell>
          <cell r="M46">
            <v>0</v>
          </cell>
          <cell r="N46">
            <v>0</v>
          </cell>
          <cell r="O46">
            <v>1066698.0499999998</v>
          </cell>
          <cell r="P46">
            <v>3647312.9299999997</v>
          </cell>
          <cell r="Q46">
            <v>-2580614.88</v>
          </cell>
          <cell r="R46">
            <v>-0.7075386536685242</v>
          </cell>
          <cell r="S46">
            <v>1717887.4184141103</v>
          </cell>
          <cell r="T46">
            <v>-651189.3684141105</v>
          </cell>
          <cell r="U46">
            <v>-0.37906405357765777</v>
          </cell>
        </row>
        <row r="47">
          <cell r="B47" t="str">
            <v>Head Office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</row>
        <row r="48">
          <cell r="B48" t="str">
            <v>Delta</v>
          </cell>
          <cell r="C48">
            <v>73302.31</v>
          </cell>
          <cell r="D48">
            <v>73302.31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146604.62</v>
          </cell>
          <cell r="P48">
            <v>825408.95</v>
          </cell>
          <cell r="Q48">
            <v>-678804.33</v>
          </cell>
          <cell r="R48">
            <v>-0.82238547328569678</v>
          </cell>
          <cell r="S48">
            <v>0</v>
          </cell>
          <cell r="T48">
            <v>146604.62</v>
          </cell>
        </row>
        <row r="49">
          <cell r="B49" t="str">
            <v xml:space="preserve">Total  </v>
          </cell>
          <cell r="C49">
            <v>2095393.48</v>
          </cell>
          <cell r="D49">
            <v>2427292.3700000006</v>
          </cell>
          <cell r="E49">
            <v>1985735.6699999997</v>
          </cell>
          <cell r="F49">
            <v>2828000.44</v>
          </cell>
          <cell r="G49">
            <v>2577497.9500000002</v>
          </cell>
          <cell r="H49">
            <v>2323831.9699999993</v>
          </cell>
          <cell r="I49">
            <v>954566.16999999981</v>
          </cell>
          <cell r="J49">
            <v>1816572.8100000008</v>
          </cell>
          <cell r="K49">
            <v>1687116.5999999971</v>
          </cell>
          <cell r="L49">
            <v>980972.24000000418</v>
          </cell>
          <cell r="M49">
            <v>1616321.4399999997</v>
          </cell>
          <cell r="N49">
            <v>0</v>
          </cell>
          <cell r="O49">
            <v>21293301.140000001</v>
          </cell>
          <cell r="P49">
            <v>27209487.349999998</v>
          </cell>
          <cell r="Q49">
            <v>-5916186.209999999</v>
          </cell>
          <cell r="R49">
            <v>-0.21743100610089222</v>
          </cell>
          <cell r="S49">
            <v>24345330.032279916</v>
          </cell>
          <cell r="T49">
            <v>-3052028.892279916</v>
          </cell>
          <cell r="U49">
            <v>-0.12536403853359865</v>
          </cell>
        </row>
        <row r="50">
          <cell r="T50">
            <v>0</v>
          </cell>
        </row>
        <row r="51">
          <cell r="B51" t="str">
            <v>Intracompany Sales</v>
          </cell>
          <cell r="C51">
            <v>91238.68</v>
          </cell>
          <cell r="D51">
            <v>91788.31</v>
          </cell>
          <cell r="E51">
            <v>3750</v>
          </cell>
          <cell r="F51">
            <v>11619.999999999998</v>
          </cell>
          <cell r="G51">
            <v>3420</v>
          </cell>
          <cell r="H51">
            <v>10145.880000000001</v>
          </cell>
          <cell r="I51">
            <v>550</v>
          </cell>
          <cell r="J51">
            <v>1170</v>
          </cell>
          <cell r="K51">
            <v>8572.4999999999964</v>
          </cell>
          <cell r="L51">
            <v>2170</v>
          </cell>
          <cell r="M51">
            <v>1040</v>
          </cell>
          <cell r="N51">
            <v>0</v>
          </cell>
          <cell r="O51">
            <v>225465.37</v>
          </cell>
          <cell r="P51">
            <v>888033.6399999999</v>
          </cell>
          <cell r="Q51">
            <v>-422742.33999999997</v>
          </cell>
          <cell r="R51">
            <v>-0.47604315980642359</v>
          </cell>
          <cell r="S51">
            <v>0</v>
          </cell>
          <cell r="T51">
            <v>225465.37</v>
          </cell>
        </row>
        <row r="53">
          <cell r="B53" t="str">
            <v>TOTAL Mirage Sales</v>
          </cell>
          <cell r="C53">
            <v>2004154.8</v>
          </cell>
          <cell r="D53">
            <v>2335504.0600000005</v>
          </cell>
          <cell r="E53">
            <v>1981985.6699999997</v>
          </cell>
          <cell r="F53">
            <v>2816380.44</v>
          </cell>
          <cell r="G53">
            <v>2574077.9500000002</v>
          </cell>
          <cell r="H53">
            <v>2313686.0899999994</v>
          </cell>
          <cell r="I53">
            <v>954016.16999999981</v>
          </cell>
          <cell r="J53">
            <v>1815402.8100000008</v>
          </cell>
          <cell r="K53">
            <v>1678544.0999999971</v>
          </cell>
          <cell r="L53">
            <v>978802.24000000418</v>
          </cell>
          <cell r="M53">
            <v>1615281.4399999997</v>
          </cell>
          <cell r="N53">
            <v>0</v>
          </cell>
          <cell r="O53">
            <v>21067835.77</v>
          </cell>
          <cell r="P53">
            <v>26321453.709999997</v>
          </cell>
          <cell r="Q53">
            <v>-5493443.8699999992</v>
          </cell>
          <cell r="R53">
            <v>-0.20870594498786899</v>
          </cell>
          <cell r="S53">
            <v>24345330.032279916</v>
          </cell>
          <cell r="T53">
            <v>-3277494.2622799161</v>
          </cell>
          <cell r="U53">
            <v>-0.13462517279224503</v>
          </cell>
          <cell r="W53">
            <v>-2703.0000000074506</v>
          </cell>
          <cell r="X53">
            <v>0</v>
          </cell>
        </row>
        <row r="55">
          <cell r="B55" t="str">
            <v>PWD Group</v>
          </cell>
        </row>
        <row r="56">
          <cell r="B56" t="str">
            <v>PWD</v>
          </cell>
          <cell r="C56">
            <v>951847.17</v>
          </cell>
          <cell r="D56">
            <v>906309.12</v>
          </cell>
          <cell r="E56">
            <v>915511.5</v>
          </cell>
          <cell r="F56">
            <v>688448.05</v>
          </cell>
          <cell r="G56">
            <v>1043792.9</v>
          </cell>
          <cell r="H56">
            <v>827439.74</v>
          </cell>
          <cell r="I56">
            <v>679546.19000000006</v>
          </cell>
          <cell r="J56">
            <v>805611.90000000014</v>
          </cell>
          <cell r="K56">
            <v>969536.38</v>
          </cell>
          <cell r="L56">
            <v>765799.34</v>
          </cell>
          <cell r="M56">
            <v>913431.66999999993</v>
          </cell>
          <cell r="N56">
            <v>0</v>
          </cell>
          <cell r="O56">
            <v>9467273.5800000019</v>
          </cell>
          <cell r="P56">
            <v>10602419.57</v>
          </cell>
          <cell r="Q56">
            <v>-1135145.9899999984</v>
          </cell>
          <cell r="R56">
            <v>-0.10706480558569315</v>
          </cell>
          <cell r="S56">
            <v>11375996.126238998</v>
          </cell>
          <cell r="T56">
            <v>-1908722.5462389961</v>
          </cell>
          <cell r="U56">
            <v>-0.16778509108635184</v>
          </cell>
        </row>
        <row r="57">
          <cell r="B57" t="str">
            <v>Quokka</v>
          </cell>
          <cell r="C57">
            <v>353391.48</v>
          </cell>
          <cell r="D57">
            <v>306002.17</v>
          </cell>
          <cell r="E57">
            <v>313036.3</v>
          </cell>
          <cell r="F57">
            <v>275241.46000000002</v>
          </cell>
          <cell r="G57">
            <v>279110.04000000004</v>
          </cell>
          <cell r="H57">
            <v>316790.38000000006</v>
          </cell>
          <cell r="I57">
            <v>183328.65999999997</v>
          </cell>
          <cell r="J57">
            <v>274335.73000000004</v>
          </cell>
          <cell r="K57">
            <v>239673</v>
          </cell>
          <cell r="L57">
            <v>255204.37</v>
          </cell>
          <cell r="M57">
            <v>294600.21000000002</v>
          </cell>
          <cell r="N57">
            <v>0</v>
          </cell>
          <cell r="O57">
            <v>3090714.62</v>
          </cell>
          <cell r="P57">
            <v>3725866.83</v>
          </cell>
          <cell r="Q57">
            <v>-635152.21</v>
          </cell>
          <cell r="R57">
            <v>-0.17047099077344102</v>
          </cell>
          <cell r="S57">
            <v>3869791.5810526316</v>
          </cell>
          <cell r="T57">
            <v>-779076.96105263149</v>
          </cell>
          <cell r="U57">
            <v>-0.20132271848105909</v>
          </cell>
        </row>
        <row r="58">
          <cell r="B58" t="str">
            <v xml:space="preserve">Total  </v>
          </cell>
          <cell r="C58">
            <v>1305238.6499999999</v>
          </cell>
          <cell r="D58">
            <v>1212311.29</v>
          </cell>
          <cell r="E58">
            <v>1228547.8</v>
          </cell>
          <cell r="F58">
            <v>963689.51</v>
          </cell>
          <cell r="G58">
            <v>1322902.94</v>
          </cell>
          <cell r="H58">
            <v>1144230.1200000001</v>
          </cell>
          <cell r="I58">
            <v>862874.85000000009</v>
          </cell>
          <cell r="J58">
            <v>1079947.6300000001</v>
          </cell>
          <cell r="K58">
            <v>1209209.3799999999</v>
          </cell>
          <cell r="L58">
            <v>1021003.71</v>
          </cell>
          <cell r="M58">
            <v>1208031.8799999999</v>
          </cell>
          <cell r="N58">
            <v>0</v>
          </cell>
          <cell r="O58">
            <v>12557988.200000003</v>
          </cell>
          <cell r="P58">
            <v>14328286.4</v>
          </cell>
          <cell r="Q58">
            <v>-1770298.1999999983</v>
          </cell>
          <cell r="R58">
            <v>-0.12355268107985322</v>
          </cell>
          <cell r="S58">
            <v>15245787.707291629</v>
          </cell>
          <cell r="T58">
            <v>-2687799.5072916276</v>
          </cell>
          <cell r="U58">
            <v>-0.1762978442895495</v>
          </cell>
        </row>
        <row r="59">
          <cell r="Q59">
            <v>0</v>
          </cell>
          <cell r="T59">
            <v>0</v>
          </cell>
        </row>
        <row r="60">
          <cell r="B60" t="str">
            <v>Intracompany Sales</v>
          </cell>
          <cell r="C60">
            <v>180640</v>
          </cell>
          <cell r="D60">
            <v>181935.98</v>
          </cell>
          <cell r="E60">
            <v>191136.74</v>
          </cell>
          <cell r="F60">
            <v>144474.43</v>
          </cell>
          <cell r="G60">
            <v>160269</v>
          </cell>
          <cell r="H60">
            <v>181603</v>
          </cell>
          <cell r="I60">
            <v>90557</v>
          </cell>
          <cell r="J60">
            <v>154957.42000000001</v>
          </cell>
          <cell r="K60">
            <v>135011.42000000001</v>
          </cell>
          <cell r="L60">
            <v>146602.26999999999</v>
          </cell>
          <cell r="M60">
            <v>180935.56</v>
          </cell>
          <cell r="N60">
            <v>0</v>
          </cell>
          <cell r="O60">
            <v>1748122.8199999998</v>
          </cell>
          <cell r="P60">
            <v>2372846.5299999998</v>
          </cell>
          <cell r="Q60">
            <v>-624723.71</v>
          </cell>
          <cell r="R60">
            <v>-0.26328028471356724</v>
          </cell>
          <cell r="S60">
            <v>2345750.15</v>
          </cell>
          <cell r="T60">
            <v>-597627.33000000007</v>
          </cell>
          <cell r="U60">
            <v>-0.25477024055609676</v>
          </cell>
        </row>
        <row r="61">
          <cell r="P61">
            <v>0</v>
          </cell>
          <cell r="Q61">
            <v>0</v>
          </cell>
          <cell r="S61">
            <v>0</v>
          </cell>
          <cell r="T61">
            <v>0</v>
          </cell>
        </row>
        <row r="62">
          <cell r="B62" t="str">
            <v>TOTAL PWD SALES</v>
          </cell>
          <cell r="C62">
            <v>1124598.6499999999</v>
          </cell>
          <cell r="D62">
            <v>1030375.31</v>
          </cell>
          <cell r="E62">
            <v>1037411.06</v>
          </cell>
          <cell r="F62">
            <v>819215.08000000007</v>
          </cell>
          <cell r="G62">
            <v>1162633.94</v>
          </cell>
          <cell r="H62">
            <v>962627.12000000011</v>
          </cell>
          <cell r="I62">
            <v>772317.85000000009</v>
          </cell>
          <cell r="J62">
            <v>924990.21000000008</v>
          </cell>
          <cell r="K62">
            <v>1074197.96</v>
          </cell>
          <cell r="L62">
            <v>874401.44</v>
          </cell>
          <cell r="M62">
            <v>1027096.3199999998</v>
          </cell>
          <cell r="N62">
            <v>0</v>
          </cell>
          <cell r="O62">
            <v>10809865.380000003</v>
          </cell>
          <cell r="P62">
            <v>11955439.870000001</v>
          </cell>
          <cell r="Q62">
            <v>-1145574.4899999984</v>
          </cell>
          <cell r="R62">
            <v>-9.5820354788836243E-2</v>
          </cell>
          <cell r="S62">
            <v>12900037.557291629</v>
          </cell>
          <cell r="T62">
            <v>-2090172.1772916261</v>
          </cell>
          <cell r="U62">
            <v>-0.16202837922050664</v>
          </cell>
        </row>
        <row r="64">
          <cell r="B64" t="str">
            <v>Elimination - Intercompany Sales</v>
          </cell>
          <cell r="C64">
            <v>-493219.14</v>
          </cell>
          <cell r="D64">
            <v>-333583.7345454545</v>
          </cell>
          <cell r="E64">
            <v>-656771.35818181827</v>
          </cell>
          <cell r="F64">
            <v>-653305.83272727276</v>
          </cell>
          <cell r="G64">
            <v>-871808.13000000012</v>
          </cell>
          <cell r="H64">
            <v>-724629.2</v>
          </cell>
          <cell r="I64">
            <v>-573794.77</v>
          </cell>
          <cell r="J64">
            <v>-674992.75</v>
          </cell>
          <cell r="K64">
            <v>-865978.74</v>
          </cell>
          <cell r="L64">
            <v>-777453.65</v>
          </cell>
          <cell r="M64">
            <v>-743459.74818181817</v>
          </cell>
          <cell r="N64">
            <v>0</v>
          </cell>
          <cell r="O64">
            <v>-7368997.0536363646</v>
          </cell>
          <cell r="P64">
            <v>-5868305.5518181827</v>
          </cell>
          <cell r="Q64">
            <v>-1500691.5018181819</v>
          </cell>
          <cell r="S64">
            <v>-5589875.2042925796</v>
          </cell>
          <cell r="T64">
            <v>-1779121.8493437851</v>
          </cell>
        </row>
        <row r="66">
          <cell r="B66" t="str">
            <v>TOTAL GROUP SALES</v>
          </cell>
          <cell r="C66">
            <v>10827163.429999998</v>
          </cell>
          <cell r="D66">
            <v>10486717.835454548</v>
          </cell>
          <cell r="E66">
            <v>10532309.961818183</v>
          </cell>
          <cell r="F66">
            <v>11992866.207272727</v>
          </cell>
          <cell r="G66">
            <v>11139162.819999998</v>
          </cell>
          <cell r="H66">
            <v>10916042.390000001</v>
          </cell>
          <cell r="I66">
            <v>5194013.9400000013</v>
          </cell>
          <cell r="J66">
            <v>8641945.3100000005</v>
          </cell>
          <cell r="K66">
            <v>9717060.0299999956</v>
          </cell>
          <cell r="L66">
            <v>7710298.4600000028</v>
          </cell>
          <cell r="M66">
            <v>9862021.3718181811</v>
          </cell>
          <cell r="N66">
            <v>0</v>
          </cell>
          <cell r="O66">
            <v>107019602.19636363</v>
          </cell>
          <cell r="P66">
            <v>107082463.03818184</v>
          </cell>
          <cell r="Q66">
            <v>-62860.841818213463</v>
          </cell>
          <cell r="R66">
            <v>-5.8703208755853423E-4</v>
          </cell>
          <cell r="S66">
            <v>121736690.3755046</v>
          </cell>
          <cell r="T66">
            <v>-14717088.17914097</v>
          </cell>
          <cell r="U66">
            <v>-0.12089279028159194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>
        <row r="10">
          <cell r="A10" t="str">
            <v>Sales</v>
          </cell>
          <cell r="B10" t="str">
            <v>Sales</v>
          </cell>
          <cell r="C10">
            <v>10792123.679999998</v>
          </cell>
          <cell r="D10">
            <v>10539515.526363637</v>
          </cell>
          <cell r="E10">
            <v>10823973.511818184</v>
          </cell>
          <cell r="F10">
            <v>11857622.07031315</v>
          </cell>
          <cell r="G10">
            <v>12091941.307369787</v>
          </cell>
          <cell r="H10">
            <v>10223827.704226702</v>
          </cell>
          <cell r="I10">
            <v>6735442.5771263186</v>
          </cell>
          <cell r="J10">
            <v>10768598.343485251</v>
          </cell>
          <cell r="K10">
            <v>13096528.152287893</v>
          </cell>
          <cell r="L10">
            <v>11715846.485508757</v>
          </cell>
          <cell r="M10">
            <v>13091271.017004903</v>
          </cell>
          <cell r="N10">
            <v>12765434.340843076</v>
          </cell>
          <cell r="O10">
            <v>126996955.01634766</v>
          </cell>
          <cell r="R10">
            <v>10792123.679999998</v>
          </cell>
          <cell r="S10">
            <v>21331639.206363633</v>
          </cell>
          <cell r="T10">
            <v>32155612.718181819</v>
          </cell>
          <cell r="U10">
            <v>44013234.788494967</v>
          </cell>
          <cell r="V10">
            <v>56105176.095864758</v>
          </cell>
          <cell r="W10">
            <v>66329003.80009146</v>
          </cell>
          <cell r="X10">
            <v>73064446.377217785</v>
          </cell>
          <cell r="Y10">
            <v>83833044.720703036</v>
          </cell>
          <cell r="Z10">
            <v>96929572.872990936</v>
          </cell>
          <cell r="AA10">
            <v>108645419.35849969</v>
          </cell>
          <cell r="AB10">
            <v>121736690.3755046</v>
          </cell>
          <cell r="AC10">
            <v>134502124.71634766</v>
          </cell>
          <cell r="AE10">
            <v>3083392.82</v>
          </cell>
          <cell r="AF10">
            <v>3384365.3700000006</v>
          </cell>
          <cell r="AG10">
            <v>2074822.12</v>
          </cell>
          <cell r="AH10">
            <v>8542580.3100000005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4170991.2300000028</v>
          </cell>
          <cell r="D11">
            <v>4513705.7663636366</v>
          </cell>
          <cell r="E11">
            <v>3961505.7418181831</v>
          </cell>
          <cell r="F11">
            <v>4632275.16241867</v>
          </cell>
          <cell r="G11">
            <v>4744959.1924008569</v>
          </cell>
          <cell r="H11">
            <v>4013984.7267649746</v>
          </cell>
          <cell r="I11">
            <v>2684634.3019164274</v>
          </cell>
          <cell r="J11">
            <v>4212980.5960323066</v>
          </cell>
          <cell r="K11">
            <v>5085504.0727338437</v>
          </cell>
          <cell r="L11">
            <v>4541881.4393789507</v>
          </cell>
          <cell r="M11">
            <v>5063329.5348189762</v>
          </cell>
          <cell r="N11">
            <v>4930246.023702194</v>
          </cell>
          <cell r="O11">
            <v>49540423.768349022</v>
          </cell>
          <cell r="P11">
            <v>0.3900914298454789</v>
          </cell>
          <cell r="R11">
            <v>4170991.2300000028</v>
          </cell>
          <cell r="S11">
            <v>8684696.9963636398</v>
          </cell>
          <cell r="T11">
            <v>12646202.738181822</v>
          </cell>
          <cell r="U11">
            <v>17278477.900600493</v>
          </cell>
          <cell r="V11">
            <v>22023437.093001351</v>
          </cell>
          <cell r="W11">
            <v>26037421.819766324</v>
          </cell>
          <cell r="X11">
            <v>28722056.121682752</v>
          </cell>
          <cell r="Y11">
            <v>32935036.717715058</v>
          </cell>
          <cell r="Z11">
            <v>38020540.790448904</v>
          </cell>
          <cell r="AA11">
            <v>42562422.229827851</v>
          </cell>
          <cell r="AB11">
            <v>47625751.764646828</v>
          </cell>
          <cell r="AC11">
            <v>52555997.788349025</v>
          </cell>
          <cell r="AE11">
            <v>1142257.3499999996</v>
          </cell>
          <cell r="AF11">
            <v>1454955.0800000005</v>
          </cell>
          <cell r="AG11">
            <v>837803.18000000052</v>
          </cell>
          <cell r="AH11">
            <v>3435015.6100000008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6621132.4499999955</v>
          </cell>
          <cell r="D13">
            <v>6025809.7600000007</v>
          </cell>
          <cell r="E13">
            <v>6862467.7700000005</v>
          </cell>
          <cell r="F13">
            <v>7225346.90789448</v>
          </cell>
          <cell r="G13">
            <v>7346982.1149689304</v>
          </cell>
          <cell r="H13">
            <v>6209842.9774617273</v>
          </cell>
          <cell r="I13">
            <v>4050808.2752098911</v>
          </cell>
          <cell r="J13">
            <v>6555617.7474529445</v>
          </cell>
          <cell r="K13">
            <v>8011024.0795540493</v>
          </cell>
          <cell r="L13">
            <v>7173965.046129806</v>
          </cell>
          <cell r="M13">
            <v>8027941.4821859272</v>
          </cell>
          <cell r="N13">
            <v>7835188.3171408819</v>
          </cell>
          <cell r="O13">
            <v>77456531.24799864</v>
          </cell>
          <cell r="P13">
            <v>0.60990857015452116</v>
          </cell>
          <cell r="R13">
            <v>6621132.4499999955</v>
          </cell>
          <cell r="S13">
            <v>12646942.209999993</v>
          </cell>
          <cell r="T13">
            <v>19509409.979999997</v>
          </cell>
          <cell r="U13">
            <v>26734756.887894474</v>
          </cell>
          <cell r="V13">
            <v>34081739.002863407</v>
          </cell>
          <cell r="W13">
            <v>40291581.980325133</v>
          </cell>
          <cell r="X13">
            <v>44342390.255535036</v>
          </cell>
          <cell r="Y13">
            <v>50898008.002987981</v>
          </cell>
          <cell r="Z13">
            <v>58909032.082542032</v>
          </cell>
          <cell r="AA13">
            <v>66082997.12867184</v>
          </cell>
          <cell r="AB13">
            <v>74110938.61085777</v>
          </cell>
          <cell r="AC13">
            <v>81946126.927998632</v>
          </cell>
          <cell r="AE13">
            <v>642811.35000000009</v>
          </cell>
          <cell r="AF13">
            <v>570664.13999999955</v>
          </cell>
          <cell r="AG13">
            <v>618509.46999999974</v>
          </cell>
          <cell r="AH13">
            <v>5107564.6999999993</v>
          </cell>
        </row>
        <row r="14">
          <cell r="C14">
            <v>0.61351524929892176</v>
          </cell>
          <cell r="D14">
            <v>0.57173498581855942</v>
          </cell>
          <cell r="E14">
            <v>0.63400633441196041</v>
          </cell>
          <cell r="F14">
            <v>0.60934197978732385</v>
          </cell>
          <cell r="G14">
            <v>0.60759326630961208</v>
          </cell>
          <cell r="H14">
            <v>0.60738924374620218</v>
          </cell>
          <cell r="I14">
            <v>0.60141679315424756</v>
          </cell>
          <cell r="J14">
            <v>0.60877168396005221</v>
          </cell>
          <cell r="K14">
            <v>0.61169066995473653</v>
          </cell>
          <cell r="L14">
            <v>0.61233006552307001</v>
          </cell>
          <cell r="M14">
            <v>0.61322857587762369</v>
          </cell>
          <cell r="N14">
            <v>0.61378156887871449</v>
          </cell>
          <cell r="O14">
            <v>0.60990857015452116</v>
          </cell>
          <cell r="R14">
            <v>0.61351524929892176</v>
          </cell>
          <cell r="S14">
            <v>0.59287249740409875</v>
          </cell>
          <cell r="T14">
            <v>0.60671865129687763</v>
          </cell>
          <cell r="U14">
            <v>0.60742540320810334</v>
          </cell>
          <cell r="V14">
            <v>0.60746158152376617</v>
          </cell>
          <cell r="W14">
            <v>0.60745043151499245</v>
          </cell>
          <cell r="X14">
            <v>0.60689422084448219</v>
          </cell>
          <cell r="Y14">
            <v>0.60713538644050269</v>
          </cell>
          <cell r="Z14">
            <v>0.60775086835193115</v>
          </cell>
          <cell r="AA14">
            <v>0.60824466893184248</v>
          </cell>
          <cell r="AB14">
            <v>0.60878062630303031</v>
          </cell>
          <cell r="AC14">
            <v>0.60925525972779471</v>
          </cell>
          <cell r="AE14">
            <v>0.57159178521155096</v>
          </cell>
          <cell r="AF14">
            <v>0.55384104652119381</v>
          </cell>
          <cell r="AG14">
            <v>0.59620481586151564</v>
          </cell>
          <cell r="AH14">
            <v>0.5978948414475016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1380953.97</v>
          </cell>
          <cell r="D16">
            <v>1183954.5</v>
          </cell>
          <cell r="E16">
            <v>1224765.6500000001</v>
          </cell>
          <cell r="F16">
            <v>1286891.7051057518</v>
          </cell>
          <cell r="G16">
            <v>1208982.1961893546</v>
          </cell>
          <cell r="H16">
            <v>1139731.8042843626</v>
          </cell>
          <cell r="I16">
            <v>835526.10850170755</v>
          </cell>
          <cell r="J16">
            <v>1122663.2023200428</v>
          </cell>
          <cell r="K16">
            <v>1270707.7725978326</v>
          </cell>
          <cell r="L16">
            <v>1171869.2342553569</v>
          </cell>
          <cell r="M16">
            <v>1221806.51515545</v>
          </cell>
          <cell r="N16">
            <v>1221884.4309116686</v>
          </cell>
          <cell r="O16">
            <v>12610305.719321527</v>
          </cell>
          <cell r="P16">
            <v>9.9296126570107668E-2</v>
          </cell>
          <cell r="R16">
            <v>1380953.97</v>
          </cell>
          <cell r="S16">
            <v>2564908.4699999997</v>
          </cell>
          <cell r="T16">
            <v>3789674.12</v>
          </cell>
          <cell r="U16">
            <v>5076565.8251057519</v>
          </cell>
          <cell r="V16">
            <v>6285548.021295106</v>
          </cell>
          <cell r="W16">
            <v>7425279.8255794682</v>
          </cell>
          <cell r="X16">
            <v>8260805.9340811754</v>
          </cell>
          <cell r="Y16">
            <v>9383469.1364012174</v>
          </cell>
          <cell r="Z16">
            <v>10654176.90899905</v>
          </cell>
          <cell r="AA16">
            <v>11826046.143254407</v>
          </cell>
          <cell r="AB16">
            <v>13047852.658409856</v>
          </cell>
          <cell r="AC16">
            <v>14269737.089321524</v>
          </cell>
          <cell r="AE16">
            <v>923882.19000000018</v>
          </cell>
          <cell r="AF16">
            <v>750326.19</v>
          </cell>
          <cell r="AG16">
            <v>390441.16000000003</v>
          </cell>
          <cell r="AH16">
            <v>2064649.54</v>
          </cell>
        </row>
        <row r="17">
          <cell r="A17" t="str">
            <v>Factory Packaging</v>
          </cell>
          <cell r="B17" t="str">
            <v>Packaging Material</v>
          </cell>
          <cell r="C17">
            <v>59441.49</v>
          </cell>
          <cell r="D17">
            <v>66663.080000000031</v>
          </cell>
          <cell r="E17">
            <v>65922.069999999992</v>
          </cell>
          <cell r="F17">
            <v>69582.177252727226</v>
          </cell>
          <cell r="G17">
            <v>62593.692466748987</v>
          </cell>
          <cell r="H17">
            <v>58031.030095122456</v>
          </cell>
          <cell r="I17">
            <v>33450.72227980668</v>
          </cell>
          <cell r="J17">
            <v>58171.523452089299</v>
          </cell>
          <cell r="K17">
            <v>71480.749448306102</v>
          </cell>
          <cell r="L17">
            <v>63614.603223214712</v>
          </cell>
          <cell r="M17">
            <v>72335.3744026926</v>
          </cell>
          <cell r="N17">
            <v>69782.158245291314</v>
          </cell>
          <cell r="O17">
            <v>751068.67086599953</v>
          </cell>
          <cell r="P17">
            <v>5.91406833942844E-3</v>
          </cell>
          <cell r="R17">
            <v>59441.49</v>
          </cell>
          <cell r="S17">
            <v>126104.57000000004</v>
          </cell>
          <cell r="T17">
            <v>192026.64</v>
          </cell>
          <cell r="U17">
            <v>261608.81725272723</v>
          </cell>
          <cell r="V17">
            <v>324202.50971947622</v>
          </cell>
          <cell r="W17">
            <v>382233.53981459868</v>
          </cell>
          <cell r="X17">
            <v>415684.26209440536</v>
          </cell>
          <cell r="Y17">
            <v>473855.78554649465</v>
          </cell>
          <cell r="Z17">
            <v>545336.53499480081</v>
          </cell>
          <cell r="AA17">
            <v>608951.13821801555</v>
          </cell>
          <cell r="AB17">
            <v>681286.51262070821</v>
          </cell>
          <cell r="AC17">
            <v>751068.67086599953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A18" t="str">
            <v>Freight Inwards</v>
          </cell>
          <cell r="B18" t="str">
            <v>Freight Inwards</v>
          </cell>
          <cell r="C18">
            <v>-4795.21</v>
          </cell>
          <cell r="D18">
            <v>2148.41</v>
          </cell>
          <cell r="E18">
            <v>2905.82</v>
          </cell>
          <cell r="F18">
            <v>4803.8124536455671</v>
          </cell>
          <cell r="G18">
            <v>4850.4216327659233</v>
          </cell>
          <cell r="H18">
            <v>3563.109076675174</v>
          </cell>
          <cell r="I18">
            <v>2939.3229659340413</v>
          </cell>
          <cell r="J18">
            <v>4600.0212929195404</v>
          </cell>
          <cell r="K18">
            <v>4519.6975406349566</v>
          </cell>
          <cell r="L18">
            <v>4249.9000644523767</v>
          </cell>
          <cell r="M18">
            <v>4646.2500145730191</v>
          </cell>
          <cell r="N18">
            <v>4478.6934154584187</v>
          </cell>
          <cell r="O18">
            <v>38910.248457059017</v>
          </cell>
          <cell r="P18">
            <v>3.0638725512789107E-4</v>
          </cell>
          <cell r="R18">
            <v>-4795.21</v>
          </cell>
          <cell r="S18">
            <v>-2646.8</v>
          </cell>
          <cell r="T18">
            <v>259.02</v>
          </cell>
          <cell r="U18">
            <v>5062.8324536455675</v>
          </cell>
          <cell r="V18">
            <v>9913.2540864114908</v>
          </cell>
          <cell r="W18">
            <v>13476.363163086666</v>
          </cell>
          <cell r="X18">
            <v>16415.686129020709</v>
          </cell>
          <cell r="Y18">
            <v>21015.707421940249</v>
          </cell>
          <cell r="Z18">
            <v>25535.404962575205</v>
          </cell>
          <cell r="AA18">
            <v>29785.305027027582</v>
          </cell>
          <cell r="AB18">
            <v>34431.555041600601</v>
          </cell>
          <cell r="AC18">
            <v>38910.248457059017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Factory Rent</v>
          </cell>
          <cell r="B19" t="str">
            <v>Factory Rent</v>
          </cell>
          <cell r="C19">
            <v>167236.97999999998</v>
          </cell>
          <cell r="D19">
            <v>170540.53000000003</v>
          </cell>
          <cell r="E19">
            <v>160399.29666666669</v>
          </cell>
          <cell r="F19">
            <v>146774.73493144999</v>
          </cell>
          <cell r="G19">
            <v>144802.12493145</v>
          </cell>
          <cell r="H19">
            <v>144802.12493145</v>
          </cell>
          <cell r="I19">
            <v>144802.12493145</v>
          </cell>
          <cell r="J19">
            <v>144802.12493145</v>
          </cell>
          <cell r="K19">
            <v>144802.12493145</v>
          </cell>
          <cell r="L19">
            <v>144802.12493145</v>
          </cell>
          <cell r="M19">
            <v>144802.12493145</v>
          </cell>
          <cell r="N19">
            <v>144802.12493145</v>
          </cell>
          <cell r="O19">
            <v>1641430.8310497166</v>
          </cell>
          <cell r="P19">
            <v>1.2924962105102628E-2</v>
          </cell>
          <cell r="R19">
            <v>167236.97999999998</v>
          </cell>
          <cell r="S19">
            <v>337777.51</v>
          </cell>
          <cell r="T19">
            <v>498176.8066666667</v>
          </cell>
          <cell r="U19">
            <v>644951.54159811675</v>
          </cell>
          <cell r="V19">
            <v>789753.66652956675</v>
          </cell>
          <cell r="W19">
            <v>934555.79146101675</v>
          </cell>
          <cell r="X19">
            <v>1079357.9163924668</v>
          </cell>
          <cell r="Y19">
            <v>1224160.0413239168</v>
          </cell>
          <cell r="Z19">
            <v>1368962.1662553668</v>
          </cell>
          <cell r="AA19">
            <v>1513764.2911868168</v>
          </cell>
          <cell r="AB19">
            <v>1658566.4161182668</v>
          </cell>
          <cell r="AC19">
            <v>1803368.5410497168</v>
          </cell>
          <cell r="AE19">
            <v>61930.7</v>
          </cell>
          <cell r="AF19">
            <v>63944.37000000001</v>
          </cell>
          <cell r="AG19">
            <v>19615.439999999999</v>
          </cell>
          <cell r="AH19">
            <v>145490.51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20555.07</v>
          </cell>
          <cell r="D20">
            <v>30699.560000000005</v>
          </cell>
          <cell r="E20">
            <v>22011.53</v>
          </cell>
          <cell r="F20">
            <v>28554.519269412242</v>
          </cell>
          <cell r="G20">
            <v>32365.403751388993</v>
          </cell>
          <cell r="H20">
            <v>28120.003919383515</v>
          </cell>
          <cell r="I20">
            <v>21262.396372727701</v>
          </cell>
          <cell r="J20">
            <v>28307.494959719013</v>
          </cell>
          <cell r="K20">
            <v>32039.281915188432</v>
          </cell>
          <cell r="L20">
            <v>29743.304953014242</v>
          </cell>
          <cell r="M20">
            <v>32173.094519801034</v>
          </cell>
          <cell r="N20">
            <v>31525.986381168648</v>
          </cell>
          <cell r="O20">
            <v>323126.64604180382</v>
          </cell>
          <cell r="P20">
            <v>2.5443653038784227E-3</v>
          </cell>
          <cell r="R20">
            <v>20555.07</v>
          </cell>
          <cell r="S20">
            <v>51254.630000000005</v>
          </cell>
          <cell r="T20">
            <v>73266.16</v>
          </cell>
          <cell r="U20">
            <v>101820.67926941224</v>
          </cell>
          <cell r="V20">
            <v>134186.08302080125</v>
          </cell>
          <cell r="W20">
            <v>162306.08694018476</v>
          </cell>
          <cell r="X20">
            <v>183568.48331291246</v>
          </cell>
          <cell r="Y20">
            <v>211875.97827263147</v>
          </cell>
          <cell r="Z20">
            <v>243915.26018781989</v>
          </cell>
          <cell r="AA20">
            <v>273658.56514083414</v>
          </cell>
          <cell r="AB20">
            <v>305831.65966063517</v>
          </cell>
          <cell r="AC20">
            <v>337357.64604180382</v>
          </cell>
          <cell r="AE20">
            <v>4564.79</v>
          </cell>
          <cell r="AF20">
            <v>3777.08</v>
          </cell>
          <cell r="AG20">
            <v>11778.26</v>
          </cell>
          <cell r="AH20">
            <v>20120.129999999997</v>
          </cell>
        </row>
        <row r="21">
          <cell r="A21" t="str">
            <v>Factory Motor</v>
          </cell>
          <cell r="B21" t="str">
            <v>Motor Vehicle Expenses</v>
          </cell>
          <cell r="C21">
            <v>15794.38</v>
          </cell>
          <cell r="D21">
            <v>7176.4699999999993</v>
          </cell>
          <cell r="E21">
            <v>13835.76</v>
          </cell>
          <cell r="F21">
            <v>10639.079913900414</v>
          </cell>
          <cell r="G21">
            <v>9251.3738381742714</v>
          </cell>
          <cell r="H21">
            <v>7863.6677624481317</v>
          </cell>
          <cell r="I21">
            <v>6475.9616867219911</v>
          </cell>
          <cell r="J21">
            <v>11334.707171507607</v>
          </cell>
          <cell r="K21">
            <v>12259.844555325031</v>
          </cell>
          <cell r="L21">
            <v>10872.138479598892</v>
          </cell>
          <cell r="M21">
            <v>11334.707171507607</v>
          </cell>
          <cell r="N21">
            <v>11797.27586341632</v>
          </cell>
          <cell r="O21">
            <v>128635.36644260025</v>
          </cell>
          <cell r="P21">
            <v>1.0129011866941353E-3</v>
          </cell>
          <cell r="R21">
            <v>15794.38</v>
          </cell>
          <cell r="S21">
            <v>22970.85</v>
          </cell>
          <cell r="T21">
            <v>36806.61</v>
          </cell>
          <cell r="U21">
            <v>47445.689913900416</v>
          </cell>
          <cell r="V21">
            <v>56697.06375207469</v>
          </cell>
          <cell r="W21">
            <v>64560.73151452282</v>
          </cell>
          <cell r="X21">
            <v>71036.693201244809</v>
          </cell>
          <cell r="Y21">
            <v>82371.40037275241</v>
          </cell>
          <cell r="Z21">
            <v>94631.244928077445</v>
          </cell>
          <cell r="AA21">
            <v>105503.38340767633</v>
          </cell>
          <cell r="AB21">
            <v>116838.09057918393</v>
          </cell>
          <cell r="AC21">
            <v>128635.36644260025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Factory Insurance</v>
          </cell>
          <cell r="B22" t="str">
            <v>Insurance - General</v>
          </cell>
          <cell r="C22">
            <v>16652.740000000002</v>
          </cell>
          <cell r="D22">
            <v>17013.2</v>
          </cell>
          <cell r="E22">
            <v>16823.09</v>
          </cell>
          <cell r="F22">
            <v>12928.92622799339</v>
          </cell>
          <cell r="G22">
            <v>13875.396227993389</v>
          </cell>
          <cell r="H22">
            <v>13875.396227993389</v>
          </cell>
          <cell r="I22">
            <v>13875.396227993389</v>
          </cell>
          <cell r="J22">
            <v>13875.396227993389</v>
          </cell>
          <cell r="K22">
            <v>13875.396227993389</v>
          </cell>
          <cell r="L22">
            <v>13875.396227993389</v>
          </cell>
          <cell r="M22">
            <v>13875.396227993389</v>
          </cell>
          <cell r="N22">
            <v>13875.396227993389</v>
          </cell>
          <cell r="O22">
            <v>161229.83605194051</v>
          </cell>
          <cell r="P22">
            <v>1.2695567073335438E-3</v>
          </cell>
          <cell r="R22">
            <v>16652.740000000002</v>
          </cell>
          <cell r="S22">
            <v>33665.94</v>
          </cell>
          <cell r="T22">
            <v>50489.03</v>
          </cell>
          <cell r="U22">
            <v>63417.956227993389</v>
          </cell>
          <cell r="V22">
            <v>77293.35245598678</v>
          </cell>
          <cell r="W22">
            <v>91168.748683980171</v>
          </cell>
          <cell r="X22">
            <v>105044.14491197356</v>
          </cell>
          <cell r="Y22">
            <v>118919.54113996695</v>
          </cell>
          <cell r="Z22">
            <v>132794.93736796035</v>
          </cell>
          <cell r="AA22">
            <v>146670.33359595374</v>
          </cell>
          <cell r="AB22">
            <v>160545.72982394713</v>
          </cell>
          <cell r="AC22">
            <v>174421.12605194052</v>
          </cell>
          <cell r="AE22">
            <v>5809.65</v>
          </cell>
          <cell r="AF22">
            <v>6170.11</v>
          </cell>
          <cell r="AG22">
            <v>23482.9</v>
          </cell>
          <cell r="AH22">
            <v>35462.660000000003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12171.14</v>
          </cell>
          <cell r="D23">
            <v>8680.36</v>
          </cell>
          <cell r="E23">
            <v>4866.55</v>
          </cell>
          <cell r="F23">
            <v>35128.77172225387</v>
          </cell>
          <cell r="G23">
            <v>36681.145656323191</v>
          </cell>
          <cell r="H23">
            <v>30016.602851045849</v>
          </cell>
          <cell r="I23">
            <v>19319.835029473274</v>
          </cell>
          <cell r="J23">
            <v>29274.048318502202</v>
          </cell>
          <cell r="K23">
            <v>33029.658466393448</v>
          </cell>
          <cell r="L23">
            <v>33935.294345856193</v>
          </cell>
          <cell r="M23">
            <v>38065.451114049014</v>
          </cell>
          <cell r="N23">
            <v>35539.604971502777</v>
          </cell>
          <cell r="O23">
            <v>375759.87247539981</v>
          </cell>
          <cell r="P23">
            <v>2.958810094517858E-3</v>
          </cell>
          <cell r="R23">
            <v>12171.14</v>
          </cell>
          <cell r="S23">
            <v>20851.5</v>
          </cell>
          <cell r="T23">
            <v>25718.05</v>
          </cell>
          <cell r="U23">
            <v>60846.821722253866</v>
          </cell>
          <cell r="V23">
            <v>97527.967378577057</v>
          </cell>
          <cell r="W23">
            <v>127544.57022962291</v>
          </cell>
          <cell r="X23">
            <v>146864.40525909618</v>
          </cell>
          <cell r="Y23">
            <v>176138.45357759838</v>
          </cell>
          <cell r="Z23">
            <v>209168.11204399183</v>
          </cell>
          <cell r="AA23">
            <v>243103.40638984804</v>
          </cell>
          <cell r="AB23">
            <v>281168.85750389704</v>
          </cell>
          <cell r="AC23">
            <v>316708.46247539984</v>
          </cell>
          <cell r="AE23">
            <v>12171.14</v>
          </cell>
          <cell r="AF23">
            <v>8680.36</v>
          </cell>
          <cell r="AG23">
            <v>0</v>
          </cell>
          <cell r="AH23">
            <v>20851.5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155262.83000000002</v>
          </cell>
          <cell r="D24">
            <v>140678.25</v>
          </cell>
          <cell r="E24">
            <v>109659.12000000002</v>
          </cell>
          <cell r="F24">
            <v>150589.08374847018</v>
          </cell>
          <cell r="G24">
            <v>147650.77888481933</v>
          </cell>
          <cell r="H24">
            <v>116034.06522902707</v>
          </cell>
          <cell r="I24">
            <v>66273.3221060832</v>
          </cell>
          <cell r="J24">
            <v>137520.25234636053</v>
          </cell>
          <cell r="K24">
            <v>163712.43629215768</v>
          </cell>
          <cell r="L24">
            <v>145613.87755865458</v>
          </cell>
          <cell r="M24">
            <v>161422.74408007963</v>
          </cell>
          <cell r="N24">
            <v>159766.68506597151</v>
          </cell>
          <cell r="O24">
            <v>1442675.3853116238</v>
          </cell>
          <cell r="P24">
            <v>1.1359921071539988E-2</v>
          </cell>
          <cell r="R24">
            <v>155262.83000000002</v>
          </cell>
          <cell r="S24">
            <v>295941.08</v>
          </cell>
          <cell r="T24">
            <v>405600.20000000007</v>
          </cell>
          <cell r="U24">
            <v>556189.28374847025</v>
          </cell>
          <cell r="V24">
            <v>703840.06263328961</v>
          </cell>
          <cell r="W24">
            <v>819874.12786231667</v>
          </cell>
          <cell r="X24">
            <v>886147.44996839983</v>
          </cell>
          <cell r="Y24">
            <v>1023667.7023147603</v>
          </cell>
          <cell r="Z24">
            <v>1187380.138606918</v>
          </cell>
          <cell r="AA24">
            <v>1332994.0161655727</v>
          </cell>
          <cell r="AB24">
            <v>1494416.7602456524</v>
          </cell>
          <cell r="AC24">
            <v>1654183.4453116239</v>
          </cell>
          <cell r="AE24">
            <v>67895.81</v>
          </cell>
          <cell r="AF24">
            <v>63709.34</v>
          </cell>
          <cell r="AG24">
            <v>0</v>
          </cell>
          <cell r="AH24">
            <v>131605.15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70529.819999999992</v>
          </cell>
          <cell r="D25">
            <v>60319.56</v>
          </cell>
          <cell r="E25">
            <v>38868.17698412772</v>
          </cell>
          <cell r="F25">
            <v>55329.913125796447</v>
          </cell>
          <cell r="G25">
            <v>54357.41800996774</v>
          </cell>
          <cell r="H25">
            <v>72574.329825661975</v>
          </cell>
          <cell r="I25">
            <v>45144.355407684394</v>
          </cell>
          <cell r="J25">
            <v>54177.748748676946</v>
          </cell>
          <cell r="K25">
            <v>54917.253867507083</v>
          </cell>
          <cell r="L25">
            <v>50840.813352635698</v>
          </cell>
          <cell r="M25">
            <v>60249.219652078755</v>
          </cell>
          <cell r="N25">
            <v>54460.538182469281</v>
          </cell>
          <cell r="O25">
            <v>634626.19715660613</v>
          </cell>
          <cell r="P25">
            <v>4.9971764840732909E-3</v>
          </cell>
          <cell r="R25">
            <v>70529.819999999992</v>
          </cell>
          <cell r="S25">
            <v>130849.37999999999</v>
          </cell>
          <cell r="T25">
            <v>169717.5569841277</v>
          </cell>
          <cell r="U25">
            <v>225047.47010992415</v>
          </cell>
          <cell r="V25">
            <v>279404.88811989187</v>
          </cell>
          <cell r="W25">
            <v>351979.21794555383</v>
          </cell>
          <cell r="X25">
            <v>397123.57335323823</v>
          </cell>
          <cell r="Y25">
            <v>451301.3221019152</v>
          </cell>
          <cell r="Z25">
            <v>506218.57596942229</v>
          </cell>
          <cell r="AA25">
            <v>557059.38932205795</v>
          </cell>
          <cell r="AB25">
            <v>617308.60897413664</v>
          </cell>
          <cell r="AC25">
            <v>671769.14715660596</v>
          </cell>
          <cell r="AE25">
            <v>17687.349999999999</v>
          </cell>
          <cell r="AF25">
            <v>17971.240000000002</v>
          </cell>
          <cell r="AG25">
            <v>2968.7200000000003</v>
          </cell>
          <cell r="AH25">
            <v>38627.31</v>
          </cell>
        </row>
        <row r="26">
          <cell r="B26" t="str">
            <v>Total Manufacturing Costs</v>
          </cell>
          <cell r="C26">
            <v>1893803.21</v>
          </cell>
          <cell r="D26">
            <v>1687873.9200000002</v>
          </cell>
          <cell r="E26">
            <v>1660057.0636507948</v>
          </cell>
          <cell r="F26">
            <v>1801222.7237514008</v>
          </cell>
          <cell r="G26">
            <v>1715409.9515889862</v>
          </cell>
          <cell r="H26">
            <v>1614612.1342031702</v>
          </cell>
          <cell r="I26">
            <v>1189069.5455095822</v>
          </cell>
          <cell r="J26">
            <v>1604726.5197692614</v>
          </cell>
          <cell r="K26">
            <v>1801344.2158427888</v>
          </cell>
          <cell r="L26">
            <v>1669416.6873922267</v>
          </cell>
          <cell r="M26">
            <v>1760710.877269675</v>
          </cell>
          <cell r="N26">
            <v>1747912.8941963899</v>
          </cell>
          <cell r="O26">
            <v>18107768.773174275</v>
          </cell>
          <cell r="P26">
            <v>0.14258427511780386</v>
          </cell>
          <cell r="R26">
            <v>1893803.21</v>
          </cell>
          <cell r="S26">
            <v>3581677.13</v>
          </cell>
          <cell r="T26">
            <v>5241734.1936507951</v>
          </cell>
          <cell r="U26">
            <v>7042956.9174021967</v>
          </cell>
          <cell r="V26">
            <v>8758366.8689911813</v>
          </cell>
          <cell r="W26">
            <v>10372979.003194351</v>
          </cell>
          <cell r="X26">
            <v>11562048.548703933</v>
          </cell>
          <cell r="Y26">
            <v>13166775.068473196</v>
          </cell>
          <cell r="Z26">
            <v>14968119.284315983</v>
          </cell>
          <cell r="AA26">
            <v>16637535.971708208</v>
          </cell>
          <cell r="AB26">
            <v>18398246.848977882</v>
          </cell>
          <cell r="AC26">
            <v>20146159.743174274</v>
          </cell>
          <cell r="AE26">
            <v>217536.19000000003</v>
          </cell>
          <cell r="AF26">
            <v>171592.49</v>
          </cell>
          <cell r="AG26">
            <v>224143.24000000002</v>
          </cell>
          <cell r="AH26">
            <v>2456806.7999999998</v>
          </cell>
        </row>
        <row r="27">
          <cell r="R27">
            <v>0.17548012477929648</v>
          </cell>
          <cell r="S27">
            <v>0.16790444913073149</v>
          </cell>
          <cell r="T27">
            <v>0.16301148541594887</v>
          </cell>
          <cell r="U27">
            <v>0.16001907042840718</v>
          </cell>
          <cell r="V27">
            <v>0.15610621832869923</v>
          </cell>
          <cell r="W27">
            <v>0.15638677514978822</v>
          </cell>
          <cell r="X27">
            <v>0.15824452414258069</v>
          </cell>
          <cell r="Y27">
            <v>0.15705948784682022</v>
          </cell>
          <cell r="Z27">
            <v>0.15442262707511417</v>
          </cell>
          <cell r="AA27">
            <v>0.15313610154892002</v>
          </cell>
          <cell r="AB27">
            <v>0.15113148543982358</v>
          </cell>
          <cell r="AC27">
            <v>0.14978320815125137</v>
          </cell>
          <cell r="AE27">
            <v>0</v>
          </cell>
          <cell r="AF27">
            <v>0</v>
          </cell>
          <cell r="AG27">
            <v>0</v>
          </cell>
          <cell r="AH27">
            <v>0.28759539984939275</v>
          </cell>
        </row>
        <row r="28">
          <cell r="B28" t="str">
            <v>Contribution margin</v>
          </cell>
          <cell r="C28">
            <v>4727329.2399999956</v>
          </cell>
          <cell r="D28">
            <v>4337935.8400000008</v>
          </cell>
          <cell r="E28">
            <v>5202410.7063492052</v>
          </cell>
          <cell r="F28">
            <v>5424124.1841430794</v>
          </cell>
          <cell r="G28">
            <v>5631572.1633799439</v>
          </cell>
          <cell r="H28">
            <v>4595230.8432585569</v>
          </cell>
          <cell r="I28">
            <v>2861738.7297003092</v>
          </cell>
          <cell r="J28">
            <v>4950891.2276836829</v>
          </cell>
          <cell r="K28">
            <v>6209679.8637112603</v>
          </cell>
          <cell r="L28">
            <v>5504548.3587375795</v>
          </cell>
          <cell r="M28">
            <v>6267230.6049162522</v>
          </cell>
          <cell r="N28">
            <v>6087275.4229444917</v>
          </cell>
          <cell r="O28">
            <v>59348762.474824369</v>
          </cell>
          <cell r="P28">
            <v>0.4673242950367173</v>
          </cell>
          <cell r="R28">
            <v>4727329.2399999956</v>
          </cell>
          <cell r="S28">
            <v>9065265.0799999945</v>
          </cell>
          <cell r="T28">
            <v>14267675.786349202</v>
          </cell>
          <cell r="U28">
            <v>19691799.970492277</v>
          </cell>
          <cell r="V28">
            <v>25323372.133872226</v>
          </cell>
          <cell r="W28">
            <v>29918602.977130782</v>
          </cell>
          <cell r="X28">
            <v>32780341.706831105</v>
          </cell>
          <cell r="Y28">
            <v>37731232.934514783</v>
          </cell>
          <cell r="Z28">
            <v>43940912.798226051</v>
          </cell>
          <cell r="AA28">
            <v>49445461.156963632</v>
          </cell>
          <cell r="AB28">
            <v>55712691.761879891</v>
          </cell>
          <cell r="AC28">
            <v>61799967.184824362</v>
          </cell>
          <cell r="AE28">
            <v>425275.16000000003</v>
          </cell>
          <cell r="AF28">
            <v>399071.64999999956</v>
          </cell>
          <cell r="AG28">
            <v>394366.22999999975</v>
          </cell>
          <cell r="AH28">
            <v>2650757.8999999994</v>
          </cell>
        </row>
        <row r="29">
          <cell r="C29">
            <v>0.43803512451962529</v>
          </cell>
          <cell r="D29">
            <v>0.41158778400667939</v>
          </cell>
          <cell r="E29">
            <v>0.48063778987161598</v>
          </cell>
          <cell r="F29">
            <v>0.45743776888647564</v>
          </cell>
          <cell r="G29">
            <v>0.46572936637954221</v>
          </cell>
          <cell r="H29">
            <v>0.44946286031001981</v>
          </cell>
          <cell r="I29">
            <v>0.42487760780840511</v>
          </cell>
          <cell r="J29">
            <v>0.45975261308532839</v>
          </cell>
          <cell r="K29">
            <v>0.47414702518899732</v>
          </cell>
          <cell r="L29">
            <v>0.46983787006309058</v>
          </cell>
          <cell r="M29">
            <v>0.47873354671028001</v>
          </cell>
          <cell r="N29">
            <v>0.47685611475578399</v>
          </cell>
          <cell r="O29">
            <v>0.4673242950367173</v>
          </cell>
          <cell r="R29">
            <v>0.43803512451962529</v>
          </cell>
          <cell r="S29">
            <v>0.42496804827336726</v>
          </cell>
          <cell r="T29">
            <v>0.44370716588092873</v>
          </cell>
          <cell r="U29">
            <v>0.4474063327796961</v>
          </cell>
          <cell r="V29">
            <v>0.45135536319506697</v>
          </cell>
          <cell r="W29">
            <v>0.45106365636520424</v>
          </cell>
          <cell r="X29">
            <v>0.44864969670190152</v>
          </cell>
          <cell r="Y29">
            <v>0.45007589859368241</v>
          </cell>
          <cell r="Z29">
            <v>0.45332824127681698</v>
          </cell>
          <cell r="AA29">
            <v>0.45510856738292255</v>
          </cell>
          <cell r="AB29">
            <v>0.45764914086320679</v>
          </cell>
          <cell r="AC29">
            <v>0.45947205157654336</v>
          </cell>
          <cell r="AE29">
            <v>0.37815727415287231</v>
          </cell>
          <cell r="AF29">
            <v>0.38730707745704768</v>
          </cell>
          <cell r="AG29">
            <v>0.38014461692744989</v>
          </cell>
          <cell r="AH29">
            <v>0.31029944159810879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1428968.56</v>
          </cell>
          <cell r="D31">
            <v>1325774.83</v>
          </cell>
          <cell r="E31">
            <v>1445051.7600000009</v>
          </cell>
          <cell r="F31">
            <v>1437431.4509689985</v>
          </cell>
          <cell r="G31">
            <v>1318448.1774369425</v>
          </cell>
          <cell r="H31">
            <v>1271811.0087115241</v>
          </cell>
          <cell r="I31">
            <v>1108091.15416345</v>
          </cell>
          <cell r="J31">
            <v>1272678.9695826487</v>
          </cell>
          <cell r="K31">
            <v>1398296.5545800168</v>
          </cell>
          <cell r="L31">
            <v>1312477.9313777208</v>
          </cell>
          <cell r="M31">
            <v>1337999.4437681546</v>
          </cell>
          <cell r="N31">
            <v>1368379.4798898238</v>
          </cell>
          <cell r="O31">
            <v>15676085.280479278</v>
          </cell>
          <cell r="P31">
            <v>0.12343670191510794</v>
          </cell>
          <cell r="R31">
            <v>1428968.56</v>
          </cell>
          <cell r="S31">
            <v>2754743.39</v>
          </cell>
          <cell r="T31">
            <v>4199795.1500000013</v>
          </cell>
          <cell r="U31">
            <v>5637226.6009689998</v>
          </cell>
          <cell r="V31">
            <v>6955674.778405942</v>
          </cell>
          <cell r="W31">
            <v>8227485.7871174663</v>
          </cell>
          <cell r="X31">
            <v>9335576.9412809163</v>
          </cell>
          <cell r="Y31">
            <v>10608255.910863565</v>
          </cell>
          <cell r="Z31">
            <v>12006552.465443581</v>
          </cell>
          <cell r="AA31">
            <v>13319030.396821301</v>
          </cell>
          <cell r="AB31">
            <v>14657029.840589456</v>
          </cell>
          <cell r="AC31">
            <v>16025409.320479279</v>
          </cell>
          <cell r="AE31">
            <v>94359.22</v>
          </cell>
          <cell r="AF31">
            <v>98175.24</v>
          </cell>
          <cell r="AG31">
            <v>23083.64</v>
          </cell>
          <cell r="AH31">
            <v>215618.10000000003</v>
          </cell>
        </row>
        <row r="32">
          <cell r="A32" t="str">
            <v>Installation Labour</v>
          </cell>
          <cell r="B32" t="str">
            <v>Installation Labour</v>
          </cell>
          <cell r="C32">
            <v>650793.16</v>
          </cell>
          <cell r="D32">
            <v>571273.1399999999</v>
          </cell>
          <cell r="E32">
            <v>617516.97000000009</v>
          </cell>
          <cell r="F32">
            <v>703895.21134416061</v>
          </cell>
          <cell r="G32">
            <v>714338.93497347669</v>
          </cell>
          <cell r="H32">
            <v>633789.53647120623</v>
          </cell>
          <cell r="I32">
            <v>393118.1684374623</v>
          </cell>
          <cell r="J32">
            <v>619470.62253747461</v>
          </cell>
          <cell r="K32">
            <v>746126.14097770327</v>
          </cell>
          <cell r="L32">
            <v>681461.34559432091</v>
          </cell>
          <cell r="M32">
            <v>750566.97662422154</v>
          </cell>
          <cell r="N32">
            <v>713598.31108712743</v>
          </cell>
          <cell r="O32">
            <v>7459668.7180471541</v>
          </cell>
          <cell r="P32">
            <v>5.873895730088103E-2</v>
          </cell>
          <cell r="R32">
            <v>650793.16</v>
          </cell>
          <cell r="S32">
            <v>1222066.2999999998</v>
          </cell>
          <cell r="T32">
            <v>1839583.27</v>
          </cell>
          <cell r="U32">
            <v>2543478.4813441606</v>
          </cell>
          <cell r="V32">
            <v>3257817.4163176371</v>
          </cell>
          <cell r="W32">
            <v>3891606.9527888433</v>
          </cell>
          <cell r="X32">
            <v>4284725.1212263051</v>
          </cell>
          <cell r="Y32">
            <v>4904195.7437637802</v>
          </cell>
          <cell r="Z32">
            <v>5650321.8847414833</v>
          </cell>
          <cell r="AA32">
            <v>6331783.2303358037</v>
          </cell>
          <cell r="AB32">
            <v>7082350.2069600252</v>
          </cell>
          <cell r="AC32">
            <v>7795948.518047153</v>
          </cell>
          <cell r="AE32">
            <v>126840.32000000001</v>
          </cell>
          <cell r="AF32">
            <v>105099.93</v>
          </cell>
          <cell r="AG32">
            <v>208637.09999999998</v>
          </cell>
          <cell r="AH32">
            <v>440577.35</v>
          </cell>
        </row>
        <row r="33">
          <cell r="A33" t="str">
            <v>Sales Commission</v>
          </cell>
          <cell r="B33" t="str">
            <v>Sales Commission</v>
          </cell>
          <cell r="C33">
            <v>81581.700000000012</v>
          </cell>
          <cell r="D33">
            <v>53562.73</v>
          </cell>
          <cell r="E33">
            <v>63506.5</v>
          </cell>
          <cell r="F33">
            <v>92808.013433949804</v>
          </cell>
          <cell r="G33">
            <v>84188.194580811731</v>
          </cell>
          <cell r="H33">
            <v>78288.340453537923</v>
          </cell>
          <cell r="I33">
            <v>46504.215593526998</v>
          </cell>
          <cell r="J33">
            <v>78470.008577199667</v>
          </cell>
          <cell r="K33">
            <v>95679.805298714957</v>
          </cell>
          <cell r="L33">
            <v>85508.306403586234</v>
          </cell>
          <cell r="M33">
            <v>96784.897491326803</v>
          </cell>
          <cell r="N33">
            <v>93483.403394866589</v>
          </cell>
          <cell r="O33">
            <v>945638.8452275208</v>
          </cell>
          <cell r="P33">
            <v>7.4461536901085038E-3</v>
          </cell>
          <cell r="R33">
            <v>81581.700000000012</v>
          </cell>
          <cell r="S33">
            <v>135144.43000000002</v>
          </cell>
          <cell r="T33">
            <v>198650.93000000002</v>
          </cell>
          <cell r="U33">
            <v>291458.94343394984</v>
          </cell>
          <cell r="V33">
            <v>375647.13801476156</v>
          </cell>
          <cell r="W33">
            <v>453935.47846829949</v>
          </cell>
          <cell r="X33">
            <v>500439.69406182651</v>
          </cell>
          <cell r="Y33">
            <v>578909.70263902622</v>
          </cell>
          <cell r="Z33">
            <v>674589.50793774123</v>
          </cell>
          <cell r="AA33">
            <v>760097.81434132741</v>
          </cell>
          <cell r="AB33">
            <v>856882.7118326542</v>
          </cell>
          <cell r="AC33">
            <v>950366.11522752082</v>
          </cell>
          <cell r="AE33">
            <v>263.85000000000002</v>
          </cell>
          <cell r="AF33">
            <v>993.02</v>
          </cell>
          <cell r="AG33">
            <v>6940.7999999999993</v>
          </cell>
          <cell r="AH33">
            <v>8197.6699999999983</v>
          </cell>
        </row>
        <row r="34">
          <cell r="A34" t="str">
            <v>Sales Advertising</v>
          </cell>
          <cell r="B34" t="str">
            <v>Advertising Expenses</v>
          </cell>
          <cell r="C34">
            <v>97622.78</v>
          </cell>
          <cell r="D34">
            <v>70390.829999999987</v>
          </cell>
          <cell r="E34">
            <v>103880.52</v>
          </cell>
          <cell r="F34">
            <v>119621.59916666667</v>
          </cell>
          <cell r="G34">
            <v>115483.44916666667</v>
          </cell>
          <cell r="H34">
            <v>114197.64916666667</v>
          </cell>
          <cell r="I34">
            <v>115497.64916666667</v>
          </cell>
          <cell r="J34">
            <v>116197.64916666667</v>
          </cell>
          <cell r="K34">
            <v>115197.64916666667</v>
          </cell>
          <cell r="L34">
            <v>116225.64916666667</v>
          </cell>
          <cell r="M34">
            <v>115197.64916666667</v>
          </cell>
          <cell r="N34">
            <v>114497.64916666667</v>
          </cell>
          <cell r="O34">
            <v>1199955.8325</v>
          </cell>
          <cell r="P34">
            <v>9.4486976663774019E-3</v>
          </cell>
          <cell r="R34">
            <v>97622.78</v>
          </cell>
          <cell r="S34">
            <v>168013.61</v>
          </cell>
          <cell r="T34">
            <v>271894.13</v>
          </cell>
          <cell r="U34">
            <v>391515.72916666669</v>
          </cell>
          <cell r="V34">
            <v>506999.17833333334</v>
          </cell>
          <cell r="W34">
            <v>621196.82750000001</v>
          </cell>
          <cell r="X34">
            <v>736694.47666666668</v>
          </cell>
          <cell r="Y34">
            <v>852892.12583333335</v>
          </cell>
          <cell r="Z34">
            <v>968089.77500000002</v>
          </cell>
          <cell r="AA34">
            <v>1084315.4241666668</v>
          </cell>
          <cell r="AB34">
            <v>1199513.0733333335</v>
          </cell>
          <cell r="AC34">
            <v>1314010.7225000001</v>
          </cell>
          <cell r="AE34">
            <v>44704.81</v>
          </cell>
          <cell r="AF34">
            <v>44944.22</v>
          </cell>
          <cell r="AG34">
            <v>48811.72</v>
          </cell>
          <cell r="AH34">
            <v>138460.75</v>
          </cell>
        </row>
        <row r="35">
          <cell r="A35" t="str">
            <v>Sales Doubtful Debts</v>
          </cell>
          <cell r="B35" t="str">
            <v>Doubtful Debts</v>
          </cell>
          <cell r="C35">
            <v>25239.519999999997</v>
          </cell>
          <cell r="D35">
            <v>27125.379999999997</v>
          </cell>
          <cell r="E35">
            <v>26549.479999999996</v>
          </cell>
          <cell r="F35">
            <v>27823.144744418423</v>
          </cell>
          <cell r="G35">
            <v>26523.352958124604</v>
          </cell>
          <cell r="H35">
            <v>25294.172690568648</v>
          </cell>
          <cell r="I35">
            <v>22783.255296111089</v>
          </cell>
          <cell r="J35">
            <v>25955.877091654154</v>
          </cell>
          <cell r="K35">
            <v>27055.878304821759</v>
          </cell>
          <cell r="L35">
            <v>26209.193481564937</v>
          </cell>
          <cell r="M35">
            <v>27210.704320485216</v>
          </cell>
          <cell r="N35">
            <v>27686.608054339242</v>
          </cell>
          <cell r="O35">
            <v>313598.63694208802</v>
          </cell>
          <cell r="P35">
            <v>2.4693398113499656E-3</v>
          </cell>
          <cell r="R35">
            <v>25239.519999999997</v>
          </cell>
          <cell r="S35">
            <v>52364.899999999994</v>
          </cell>
          <cell r="T35">
            <v>78914.37999999999</v>
          </cell>
          <cell r="U35">
            <v>106737.52474441842</v>
          </cell>
          <cell r="V35">
            <v>133260.87770254302</v>
          </cell>
          <cell r="W35">
            <v>158555.05039311165</v>
          </cell>
          <cell r="X35">
            <v>181338.30568922273</v>
          </cell>
          <cell r="Y35">
            <v>207294.18278087687</v>
          </cell>
          <cell r="Z35">
            <v>234350.06108569863</v>
          </cell>
          <cell r="AA35">
            <v>260559.25456726356</v>
          </cell>
          <cell r="AB35">
            <v>287769.95888774877</v>
          </cell>
          <cell r="AC35">
            <v>315456.56694208801</v>
          </cell>
          <cell r="AE35">
            <v>-56.36</v>
          </cell>
          <cell r="AF35">
            <v>1914.2899999999997</v>
          </cell>
          <cell r="AG35">
            <v>0</v>
          </cell>
          <cell r="AH35">
            <v>1857.9299999999998</v>
          </cell>
        </row>
        <row r="36">
          <cell r="A36" t="str">
            <v>Sales Motor</v>
          </cell>
          <cell r="B36" t="str">
            <v>Motor Vehicle Expenses</v>
          </cell>
          <cell r="C36">
            <v>154330.50999999998</v>
          </cell>
          <cell r="D36">
            <v>145291.51999999999</v>
          </cell>
          <cell r="E36">
            <v>129800.79000000002</v>
          </cell>
          <cell r="F36">
            <v>143192.99147898934</v>
          </cell>
          <cell r="G36">
            <v>136144.57067125643</v>
          </cell>
          <cell r="H36">
            <v>119726.17728644982</v>
          </cell>
          <cell r="I36">
            <v>101786.72684935323</v>
          </cell>
          <cell r="J36">
            <v>140741.09647416166</v>
          </cell>
          <cell r="K36">
            <v>153355.1694430378</v>
          </cell>
          <cell r="L36">
            <v>140127.47569991957</v>
          </cell>
          <cell r="M36">
            <v>147367.44001014318</v>
          </cell>
          <cell r="N36">
            <v>148985.55222450069</v>
          </cell>
          <cell r="O36">
            <v>1542862.8901378117</v>
          </cell>
          <cell r="P36">
            <v>1.2148817977086198E-2</v>
          </cell>
          <cell r="R36">
            <v>154330.50999999998</v>
          </cell>
          <cell r="S36">
            <v>299622.02999999997</v>
          </cell>
          <cell r="T36">
            <v>429422.82</v>
          </cell>
          <cell r="U36">
            <v>572615.81147898932</v>
          </cell>
          <cell r="V36">
            <v>708760.38215024571</v>
          </cell>
          <cell r="W36">
            <v>828486.55943669553</v>
          </cell>
          <cell r="X36">
            <v>930273.28628604882</v>
          </cell>
          <cell r="Y36">
            <v>1071014.3827602104</v>
          </cell>
          <cell r="Z36">
            <v>1224369.5522032483</v>
          </cell>
          <cell r="AA36">
            <v>1364497.0279031678</v>
          </cell>
          <cell r="AB36">
            <v>1511864.467913311</v>
          </cell>
          <cell r="AC36">
            <v>1660850.0201378115</v>
          </cell>
          <cell r="AE36">
            <v>59092.490000000005</v>
          </cell>
          <cell r="AF36">
            <v>51652.990000000005</v>
          </cell>
          <cell r="AG36">
            <v>14483.3</v>
          </cell>
          <cell r="AH36">
            <v>125228.78000000001</v>
          </cell>
        </row>
        <row r="37">
          <cell r="A37" t="str">
            <v>Sales Rent</v>
          </cell>
          <cell r="B37" t="str">
            <v>Rent</v>
          </cell>
          <cell r="C37">
            <v>166189.44999999998</v>
          </cell>
          <cell r="D37">
            <v>174292.54</v>
          </cell>
          <cell r="E37">
            <v>162774.10999999999</v>
          </cell>
          <cell r="F37">
            <v>169165.70474721669</v>
          </cell>
          <cell r="G37">
            <v>172817.01224721668</v>
          </cell>
          <cell r="H37">
            <v>168110.62224721667</v>
          </cell>
          <cell r="I37">
            <v>183883.12224721667</v>
          </cell>
          <cell r="J37">
            <v>182948.81391388329</v>
          </cell>
          <cell r="K37">
            <v>183218.35916388332</v>
          </cell>
          <cell r="L37">
            <v>184062.49077138331</v>
          </cell>
          <cell r="M37">
            <v>185481.94632710831</v>
          </cell>
          <cell r="N37">
            <v>185827.48554950504</v>
          </cell>
          <cell r="O37">
            <v>2118771.6572146299</v>
          </cell>
          <cell r="P37">
            <v>1.6683641406535232E-2</v>
          </cell>
          <cell r="R37">
            <v>166189.44999999998</v>
          </cell>
          <cell r="S37">
            <v>340481.99</v>
          </cell>
          <cell r="T37">
            <v>503256.1</v>
          </cell>
          <cell r="U37">
            <v>672421.80474721664</v>
          </cell>
          <cell r="V37">
            <v>845238.81699443329</v>
          </cell>
          <cell r="W37">
            <v>1013349.4392416499</v>
          </cell>
          <cell r="X37">
            <v>1197232.5614888666</v>
          </cell>
          <cell r="Y37">
            <v>1380181.37540275</v>
          </cell>
          <cell r="Z37">
            <v>1563399.7345666334</v>
          </cell>
          <cell r="AA37">
            <v>1747462.2253380166</v>
          </cell>
          <cell r="AB37">
            <v>1932944.1716651251</v>
          </cell>
          <cell r="AC37">
            <v>2118771.6572146299</v>
          </cell>
          <cell r="AE37">
            <v>8751.64</v>
          </cell>
          <cell r="AF37">
            <v>8751.64</v>
          </cell>
          <cell r="AG37">
            <v>17503.28</v>
          </cell>
          <cell r="AH37">
            <v>35006.559999999998</v>
          </cell>
        </row>
        <row r="38">
          <cell r="A38" t="str">
            <v>Sales Telephone</v>
          </cell>
          <cell r="B38" t="str">
            <v>Telephone</v>
          </cell>
          <cell r="C38">
            <v>52965.429999999993</v>
          </cell>
          <cell r="D38">
            <v>51604.849999999991</v>
          </cell>
          <cell r="E38">
            <v>58494.44</v>
          </cell>
          <cell r="F38">
            <v>52764.693418875162</v>
          </cell>
          <cell r="G38">
            <v>48047.805468514467</v>
          </cell>
          <cell r="H38">
            <v>41314.684282424299</v>
          </cell>
          <cell r="I38">
            <v>34722.059969143782</v>
          </cell>
          <cell r="J38">
            <v>45653.206104493824</v>
          </cell>
          <cell r="K38">
            <v>49973.705952333403</v>
          </cell>
          <cell r="L38">
            <v>44488.38663368109</v>
          </cell>
          <cell r="M38">
            <v>46914.802180444749</v>
          </cell>
          <cell r="N38">
            <v>48194.540995074523</v>
          </cell>
          <cell r="O38">
            <v>538305.48500498524</v>
          </cell>
          <cell r="P38">
            <v>4.2387274949678274E-3</v>
          </cell>
          <cell r="R38">
            <v>52965.429999999993</v>
          </cell>
          <cell r="S38">
            <v>104570.27999999998</v>
          </cell>
          <cell r="T38">
            <v>163064.71999999997</v>
          </cell>
          <cell r="U38">
            <v>215829.41341887513</v>
          </cell>
          <cell r="V38">
            <v>263877.21888738958</v>
          </cell>
          <cell r="W38">
            <v>305191.90316981386</v>
          </cell>
          <cell r="X38">
            <v>339913.96313895762</v>
          </cell>
          <cell r="Y38">
            <v>385567.16924345144</v>
          </cell>
          <cell r="Z38">
            <v>435540.87519578484</v>
          </cell>
          <cell r="AA38">
            <v>480029.26182946592</v>
          </cell>
          <cell r="AB38">
            <v>526944.06400991068</v>
          </cell>
          <cell r="AC38">
            <v>575138.60500498523</v>
          </cell>
          <cell r="AE38">
            <v>13749.39</v>
          </cell>
          <cell r="AF38">
            <v>12917.8</v>
          </cell>
          <cell r="AG38">
            <v>20331.86</v>
          </cell>
          <cell r="AH38">
            <v>46999.05</v>
          </cell>
        </row>
        <row r="39">
          <cell r="A39" t="str">
            <v>Sales Freight</v>
          </cell>
          <cell r="B39" t="str">
            <v>Freight - Outwards</v>
          </cell>
          <cell r="C39">
            <v>277997.04999999993</v>
          </cell>
          <cell r="D39">
            <v>250563.50999999998</v>
          </cell>
          <cell r="E39">
            <v>244966.54000000007</v>
          </cell>
          <cell r="F39">
            <v>224447.88028021983</v>
          </cell>
          <cell r="G39">
            <v>207708.53304546105</v>
          </cell>
          <cell r="H39">
            <v>181372.10111168414</v>
          </cell>
          <cell r="I39">
            <v>104374.63402578434</v>
          </cell>
          <cell r="J39">
            <v>177829.86544504375</v>
          </cell>
          <cell r="K39">
            <v>217928.79519082018</v>
          </cell>
          <cell r="L39">
            <v>191019.70723911418</v>
          </cell>
          <cell r="M39">
            <v>222041.86427390552</v>
          </cell>
          <cell r="N39">
            <v>213087.56500995814</v>
          </cell>
          <cell r="O39">
            <v>2443304.6056219917</v>
          </cell>
          <cell r="P39">
            <v>1.9239080222887846E-2</v>
          </cell>
          <cell r="R39">
            <v>277997.04999999993</v>
          </cell>
          <cell r="S39">
            <v>528560.55999999994</v>
          </cell>
          <cell r="T39">
            <v>773527.1</v>
          </cell>
          <cell r="U39">
            <v>997974.98028021981</v>
          </cell>
          <cell r="V39">
            <v>1205683.513325681</v>
          </cell>
          <cell r="W39">
            <v>1387055.6144373652</v>
          </cell>
          <cell r="X39">
            <v>1491430.2484631496</v>
          </cell>
          <cell r="Y39">
            <v>1669260.1139081933</v>
          </cell>
          <cell r="Z39">
            <v>1887188.9090990135</v>
          </cell>
          <cell r="AA39">
            <v>2078208.6163381278</v>
          </cell>
          <cell r="AB39">
            <v>2300250.480612033</v>
          </cell>
          <cell r="AC39">
            <v>2513338.0456219912</v>
          </cell>
          <cell r="AE39">
            <v>39335.480000000003</v>
          </cell>
          <cell r="AF39">
            <v>30697.96</v>
          </cell>
          <cell r="AG39">
            <v>0</v>
          </cell>
          <cell r="AH39">
            <v>70033.440000000002</v>
          </cell>
        </row>
        <row r="40">
          <cell r="A40" t="str">
            <v>Sales Insurance</v>
          </cell>
          <cell r="B40" t="str">
            <v>Insurance - General</v>
          </cell>
          <cell r="C40">
            <v>16713.730000000003</v>
          </cell>
          <cell r="D40">
            <v>15395.37</v>
          </cell>
          <cell r="E40">
            <v>17573.699999999997</v>
          </cell>
          <cell r="F40">
            <v>17484.608329871335</v>
          </cell>
          <cell r="G40">
            <v>17047.328329871336</v>
          </cell>
          <cell r="H40">
            <v>17047.328329871336</v>
          </cell>
          <cell r="I40">
            <v>17047.328329871336</v>
          </cell>
          <cell r="J40">
            <v>17047.328329871336</v>
          </cell>
          <cell r="K40">
            <v>17047.328329871336</v>
          </cell>
          <cell r="L40">
            <v>17047.328329871336</v>
          </cell>
          <cell r="M40">
            <v>17047.328329871336</v>
          </cell>
          <cell r="N40">
            <v>17047.328329871336</v>
          </cell>
          <cell r="O40">
            <v>200767.01496884209</v>
          </cell>
          <cell r="P40">
            <v>1.5808805411357965E-3</v>
          </cell>
          <cell r="R40">
            <v>16713.730000000003</v>
          </cell>
          <cell r="S40">
            <v>32109.100000000006</v>
          </cell>
          <cell r="T40">
            <v>49682.8</v>
          </cell>
          <cell r="U40">
            <v>67167.408329871338</v>
          </cell>
          <cell r="V40">
            <v>84214.736659742674</v>
          </cell>
          <cell r="W40">
            <v>101262.06498961401</v>
          </cell>
          <cell r="X40">
            <v>118309.39331948535</v>
          </cell>
          <cell r="Y40">
            <v>135356.72164935668</v>
          </cell>
          <cell r="Z40">
            <v>152404.049979228</v>
          </cell>
          <cell r="AA40">
            <v>169451.37830909935</v>
          </cell>
          <cell r="AB40">
            <v>186498.7066389707</v>
          </cell>
          <cell r="AC40">
            <v>203546.03496884205</v>
          </cell>
          <cell r="AE40">
            <v>2057.21</v>
          </cell>
          <cell r="AF40">
            <v>721.81</v>
          </cell>
          <cell r="AG40">
            <v>0</v>
          </cell>
          <cell r="AH40">
            <v>2779.02</v>
          </cell>
        </row>
        <row r="41">
          <cell r="A41" t="str">
            <v>Sales Warranty</v>
          </cell>
          <cell r="B41" t="str">
            <v>Warranty</v>
          </cell>
          <cell r="C41">
            <v>32462.909999999989</v>
          </cell>
          <cell r="D41">
            <v>26077.079999999994</v>
          </cell>
          <cell r="E41">
            <v>61921.65</v>
          </cell>
          <cell r="F41">
            <v>30511.189076321341</v>
          </cell>
          <cell r="G41">
            <v>32886.065121325708</v>
          </cell>
          <cell r="H41">
            <v>23578.858973732218</v>
          </cell>
          <cell r="I41">
            <v>20260.91150923571</v>
          </cell>
          <cell r="J41">
            <v>29250.750832629765</v>
          </cell>
          <cell r="K41">
            <v>26904.116012102786</v>
          </cell>
          <cell r="L41">
            <v>28854.783280291766</v>
          </cell>
          <cell r="M41">
            <v>31122.573880130098</v>
          </cell>
          <cell r="N41">
            <v>29239.079584953495</v>
          </cell>
          <cell r="O41">
            <v>373069.96827072289</v>
          </cell>
          <cell r="P41">
            <v>2.9376292386120561E-3</v>
          </cell>
          <cell r="R41">
            <v>32462.909999999989</v>
          </cell>
          <cell r="S41">
            <v>58539.989999999983</v>
          </cell>
          <cell r="T41">
            <v>120461.63999999998</v>
          </cell>
          <cell r="U41">
            <v>150972.82907632133</v>
          </cell>
          <cell r="V41">
            <v>183858.89419764705</v>
          </cell>
          <cell r="W41">
            <v>207437.75317137927</v>
          </cell>
          <cell r="X41">
            <v>227698.66468061498</v>
          </cell>
          <cell r="Y41">
            <v>256949.41551324475</v>
          </cell>
          <cell r="Z41">
            <v>283853.53152534756</v>
          </cell>
          <cell r="AA41">
            <v>312708.31480563933</v>
          </cell>
          <cell r="AB41">
            <v>343830.8886857694</v>
          </cell>
          <cell r="AC41">
            <v>373069.96827072289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Sales Other</v>
          </cell>
          <cell r="B42" t="str">
            <v>Other Selling Expenses</v>
          </cell>
          <cell r="C42">
            <v>159556.72</v>
          </cell>
          <cell r="D42">
            <v>149856.58000000002</v>
          </cell>
          <cell r="E42">
            <v>138354.58499999993</v>
          </cell>
          <cell r="F42">
            <v>164895.13930277849</v>
          </cell>
          <cell r="G42">
            <v>156093.73264012914</v>
          </cell>
          <cell r="H42">
            <v>177235.71623554119</v>
          </cell>
          <cell r="I42">
            <v>132730.95720054387</v>
          </cell>
          <cell r="J42">
            <v>157250.23646814411</v>
          </cell>
          <cell r="K42">
            <v>171782.60139882483</v>
          </cell>
          <cell r="L42">
            <v>163685.26936057373</v>
          </cell>
          <cell r="M42">
            <v>168440.41888432356</v>
          </cell>
          <cell r="N42">
            <v>165035.01263205172</v>
          </cell>
          <cell r="O42">
            <v>1851089.4941229105</v>
          </cell>
          <cell r="P42">
            <v>1.4575857302126885E-2</v>
          </cell>
          <cell r="R42">
            <v>159556.72</v>
          </cell>
          <cell r="S42">
            <v>309413.30000000005</v>
          </cell>
          <cell r="T42">
            <v>447767.88500000001</v>
          </cell>
          <cell r="U42">
            <v>612663.02430277853</v>
          </cell>
          <cell r="V42">
            <v>768756.7569429077</v>
          </cell>
          <cell r="W42">
            <v>945992.47317844885</v>
          </cell>
          <cell r="X42">
            <v>1078723.4303789928</v>
          </cell>
          <cell r="Y42">
            <v>1235973.6668471368</v>
          </cell>
          <cell r="Z42">
            <v>1407756.2682459615</v>
          </cell>
          <cell r="AA42">
            <v>1571441.5376065352</v>
          </cell>
          <cell r="AB42">
            <v>1739881.9564908589</v>
          </cell>
          <cell r="AC42">
            <v>1904916.9691229106</v>
          </cell>
          <cell r="AE42">
            <v>27176.744999999999</v>
          </cell>
          <cell r="AF42">
            <v>13900.36</v>
          </cell>
          <cell r="AG42">
            <v>21575.71</v>
          </cell>
          <cell r="AH42">
            <v>62652.814999999995</v>
          </cell>
        </row>
        <row r="43">
          <cell r="B43" t="str">
            <v>Total Selling Expenses</v>
          </cell>
          <cell r="C43">
            <v>3144421.5200000005</v>
          </cell>
          <cell r="D43">
            <v>2861208.36</v>
          </cell>
          <cell r="E43">
            <v>3070391.0450000009</v>
          </cell>
          <cell r="F43">
            <v>3184041.6262924667</v>
          </cell>
          <cell r="G43">
            <v>3029727.1566397971</v>
          </cell>
          <cell r="H43">
            <v>2851766.1959604234</v>
          </cell>
          <cell r="I43">
            <v>2280800.1827883665</v>
          </cell>
          <cell r="J43">
            <v>2863494.4245238719</v>
          </cell>
          <cell r="K43">
            <v>3202566.103818797</v>
          </cell>
          <cell r="L43">
            <v>2991167.8673386946</v>
          </cell>
          <cell r="M43">
            <v>3146176.0452567814</v>
          </cell>
          <cell r="N43">
            <v>3125062.0159187382</v>
          </cell>
          <cell r="O43">
            <v>34663118.428537935</v>
          </cell>
          <cell r="P43">
            <v>0.27294448456717668</v>
          </cell>
          <cell r="R43">
            <v>3144421.5200000005</v>
          </cell>
          <cell r="S43">
            <v>6005629.8800000008</v>
          </cell>
          <cell r="T43">
            <v>9076020.9250000026</v>
          </cell>
          <cell r="U43">
            <v>12260062.551292468</v>
          </cell>
          <cell r="V43">
            <v>15289789.707932262</v>
          </cell>
          <cell r="W43">
            <v>18141555.903892692</v>
          </cell>
          <cell r="X43">
            <v>20422356.086681049</v>
          </cell>
          <cell r="Y43">
            <v>23285850.511204924</v>
          </cell>
          <cell r="Z43">
            <v>26488416.615023721</v>
          </cell>
          <cell r="AA43">
            <v>29479584.482362416</v>
          </cell>
          <cell r="AB43">
            <v>32625760.527619198</v>
          </cell>
          <cell r="AC43">
            <v>35750822.543537937</v>
          </cell>
          <cell r="AE43">
            <v>208684.05500000002</v>
          </cell>
          <cell r="AF43">
            <v>177895.80000000002</v>
          </cell>
          <cell r="AG43">
            <v>180683.70499999999</v>
          </cell>
          <cell r="AH43">
            <v>1147411.4650000001</v>
          </cell>
        </row>
        <row r="44">
          <cell r="C44">
            <v>0.29136262826817427</v>
          </cell>
          <cell r="D44">
            <v>0.27147437212298309</v>
          </cell>
          <cell r="E44">
            <v>0.28366579441898915</v>
          </cell>
          <cell r="F44">
            <v>0.26852277863232477</v>
          </cell>
          <cell r="G44">
            <v>0.25055754734711139</v>
          </cell>
          <cell r="H44">
            <v>0.27893331915026848</v>
          </cell>
          <cell r="I44">
            <v>0.33862662425985252</v>
          </cell>
          <cell r="J44">
            <v>0.26591152656893535</v>
          </cell>
          <cell r="K44">
            <v>0.24453550334707033</v>
          </cell>
          <cell r="L44">
            <v>0.25530958185893338</v>
          </cell>
          <cell r="M44">
            <v>0.24032624801442554</v>
          </cell>
          <cell r="N44">
            <v>0.24480655592893424</v>
          </cell>
          <cell r="O44">
            <v>0.27294448456717668</v>
          </cell>
          <cell r="R44">
            <v>0.29136262826817427</v>
          </cell>
          <cell r="S44">
            <v>0.28153625803911064</v>
          </cell>
          <cell r="T44">
            <v>0.28225308609554589</v>
          </cell>
          <cell r="U44">
            <v>0.2785539988189471</v>
          </cell>
          <cell r="V44">
            <v>0.27252012687398369</v>
          </cell>
          <cell r="W44">
            <v>0.27350864425115451</v>
          </cell>
          <cell r="X44">
            <v>0.27951154219720387</v>
          </cell>
          <cell r="Y44">
            <v>0.27776458064697196</v>
          </cell>
          <cell r="Z44">
            <v>0.27327487194988581</v>
          </cell>
          <cell r="AA44">
            <v>0.27133757370007455</v>
          </cell>
          <cell r="AB44">
            <v>0.26800269028986212</v>
          </cell>
          <cell r="AC44">
            <v>0.26580117317055818</v>
          </cell>
          <cell r="AE44">
            <v>0.18556313845832914</v>
          </cell>
          <cell r="AF44">
            <v>0</v>
          </cell>
          <cell r="AG44">
            <v>0</v>
          </cell>
          <cell r="AH44">
            <v>0.13431673140454212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576287.02777777775</v>
          </cell>
          <cell r="D46">
            <v>468016.4</v>
          </cell>
          <cell r="E46">
            <v>485505.10000000009</v>
          </cell>
          <cell r="F46">
            <v>504360.57530683954</v>
          </cell>
          <cell r="G46">
            <v>482260.04716925987</v>
          </cell>
          <cell r="H46">
            <v>476853.300438345</v>
          </cell>
          <cell r="I46">
            <v>556636.50237367454</v>
          </cell>
          <cell r="J46">
            <v>593238.63981644111</v>
          </cell>
          <cell r="K46">
            <v>602465.6758736067</v>
          </cell>
          <cell r="L46">
            <v>458510.91483036359</v>
          </cell>
          <cell r="M46">
            <v>462738.24157894979</v>
          </cell>
          <cell r="N46">
            <v>469831.50774687465</v>
          </cell>
          <cell r="O46">
            <v>5551255.1251343545</v>
          </cell>
          <cell r="P46">
            <v>4.3711718319701207E-2</v>
          </cell>
          <cell r="R46">
            <v>576287.02777777775</v>
          </cell>
          <cell r="S46">
            <v>1044303.4277777778</v>
          </cell>
          <cell r="T46">
            <v>1529808.527777778</v>
          </cell>
          <cell r="U46">
            <v>2034169.1030846175</v>
          </cell>
          <cell r="V46">
            <v>2516429.1502538775</v>
          </cell>
          <cell r="W46">
            <v>2993282.4506922225</v>
          </cell>
          <cell r="X46">
            <v>3549918.9530658969</v>
          </cell>
          <cell r="Y46">
            <v>4143157.592882338</v>
          </cell>
          <cell r="Z46">
            <v>4745623.2687559444</v>
          </cell>
          <cell r="AA46">
            <v>5204134.1835863078</v>
          </cell>
          <cell r="AB46">
            <v>5666872.4251652574</v>
          </cell>
          <cell r="AC46">
            <v>6136703.9329121318</v>
          </cell>
          <cell r="AE46">
            <v>343500.25777777773</v>
          </cell>
          <cell r="AF46">
            <v>241948.55</v>
          </cell>
          <cell r="AG46">
            <v>0</v>
          </cell>
          <cell r="AH46">
            <v>585448.80777777778</v>
          </cell>
        </row>
        <row r="47">
          <cell r="A47" t="str">
            <v>Admin Telephone</v>
          </cell>
          <cell r="B47" t="str">
            <v>Telephone</v>
          </cell>
          <cell r="C47">
            <v>23028.739999999998</v>
          </cell>
          <cell r="D47">
            <v>16720.400000000001</v>
          </cell>
          <cell r="E47">
            <v>22599.86</v>
          </cell>
          <cell r="F47">
            <v>22475.60633112615</v>
          </cell>
          <cell r="G47">
            <v>20634.214921735438</v>
          </cell>
          <cell r="H47">
            <v>17491.867436552526</v>
          </cell>
          <cell r="I47">
            <v>13410.263908780285</v>
          </cell>
          <cell r="J47">
            <v>18943.426947134518</v>
          </cell>
          <cell r="K47">
            <v>21432.593484829107</v>
          </cell>
          <cell r="L47">
            <v>18575.488167089985</v>
          </cell>
          <cell r="M47">
            <v>20251.869593971362</v>
          </cell>
          <cell r="N47">
            <v>20613.426679104254</v>
          </cell>
          <cell r="O47">
            <v>225323.71747032358</v>
          </cell>
          <cell r="P47">
            <v>1.7742450395075915E-3</v>
          </cell>
          <cell r="R47">
            <v>23028.739999999998</v>
          </cell>
          <cell r="S47">
            <v>39749.14</v>
          </cell>
          <cell r="T47">
            <v>62349</v>
          </cell>
          <cell r="U47">
            <v>84824.606331126153</v>
          </cell>
          <cell r="V47">
            <v>105458.82125286158</v>
          </cell>
          <cell r="W47">
            <v>122950.68868941411</v>
          </cell>
          <cell r="X47">
            <v>136360.95259819439</v>
          </cell>
          <cell r="Y47">
            <v>155304.37954532891</v>
          </cell>
          <cell r="Z47">
            <v>176736.97303015803</v>
          </cell>
          <cell r="AA47">
            <v>195312.46119724802</v>
          </cell>
          <cell r="AB47">
            <v>215564.33079121937</v>
          </cell>
          <cell r="AC47">
            <v>236177.75747032362</v>
          </cell>
          <cell r="AE47">
            <v>5158.3899999999994</v>
          </cell>
          <cell r="AF47">
            <v>5695.6500000000005</v>
          </cell>
          <cell r="AG47">
            <v>0</v>
          </cell>
          <cell r="AH47">
            <v>10854.04</v>
          </cell>
        </row>
        <row r="48">
          <cell r="A48" t="str">
            <v>Admin Other</v>
          </cell>
          <cell r="B48" t="str">
            <v>Other Admin Expenses</v>
          </cell>
          <cell r="C48">
            <v>180039.51</v>
          </cell>
          <cell r="D48">
            <v>244222.15999999995</v>
          </cell>
          <cell r="E48">
            <v>271193.73</v>
          </cell>
          <cell r="F48">
            <v>237877.3068468954</v>
          </cell>
          <cell r="G48">
            <v>258711.36235413651</v>
          </cell>
          <cell r="H48">
            <v>267331.58970914123</v>
          </cell>
          <cell r="I48">
            <v>219919.76651720569</v>
          </cell>
          <cell r="J48">
            <v>247062.10365653617</v>
          </cell>
          <cell r="K48">
            <v>276405.98760815529</v>
          </cell>
          <cell r="L48">
            <v>249336.90671540686</v>
          </cell>
          <cell r="M48">
            <v>271071.61944528343</v>
          </cell>
          <cell r="N48">
            <v>260034.34658574988</v>
          </cell>
          <cell r="O48">
            <v>2793186.0694385106</v>
          </cell>
          <cell r="P48">
            <v>2.1994118434406226E-2</v>
          </cell>
          <cell r="R48">
            <v>180039.51</v>
          </cell>
          <cell r="S48">
            <v>424261.66999999993</v>
          </cell>
          <cell r="T48">
            <v>695455.39999999991</v>
          </cell>
          <cell r="U48">
            <v>933332.70684689528</v>
          </cell>
          <cell r="V48">
            <v>1192044.0692010317</v>
          </cell>
          <cell r="W48">
            <v>1459375.658910173</v>
          </cell>
          <cell r="X48">
            <v>1679295.4254273786</v>
          </cell>
          <cell r="Y48">
            <v>1926357.5290839148</v>
          </cell>
          <cell r="Z48">
            <v>2202763.5166920703</v>
          </cell>
          <cell r="AA48">
            <v>2452100.4234074773</v>
          </cell>
          <cell r="AB48">
            <v>2723172.0428527608</v>
          </cell>
          <cell r="AC48">
            <v>2983206.3894385109</v>
          </cell>
          <cell r="AE48">
            <v>70607.720000000016</v>
          </cell>
          <cell r="AF48">
            <v>96447.379999999976</v>
          </cell>
          <cell r="AG48">
            <v>46695.299999999996</v>
          </cell>
          <cell r="AH48">
            <v>213750.39999999997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-53900.890000000007</v>
          </cell>
          <cell r="D49">
            <v>-49642.06</v>
          </cell>
          <cell r="E49">
            <v>-70999.03</v>
          </cell>
          <cell r="F49">
            <v>-42265.445563213543</v>
          </cell>
          <cell r="G49">
            <v>-36164.899388889346</v>
          </cell>
          <cell r="H49">
            <v>-30768.344457564275</v>
          </cell>
          <cell r="I49">
            <v>-19344.156389127042</v>
          </cell>
          <cell r="J49">
            <v>-30480.149489547424</v>
          </cell>
          <cell r="K49">
            <v>-36746.620735138873</v>
          </cell>
          <cell r="L49">
            <v>-43111.962794386389</v>
          </cell>
          <cell r="M49">
            <v>-37179.573485386427</v>
          </cell>
          <cell r="N49">
            <v>-46011.871791189107</v>
          </cell>
          <cell r="O49">
            <v>-461876.59409444244</v>
          </cell>
          <cell r="P49">
            <v>-3.6369107750259637E-3</v>
          </cell>
          <cell r="R49">
            <v>-53900.890000000007</v>
          </cell>
          <cell r="S49">
            <v>-103542.95000000001</v>
          </cell>
          <cell r="T49">
            <v>-174541.98</v>
          </cell>
          <cell r="U49">
            <v>-216807.42556321356</v>
          </cell>
          <cell r="V49">
            <v>-252972.32495210291</v>
          </cell>
          <cell r="W49">
            <v>-283740.6694096672</v>
          </cell>
          <cell r="X49">
            <v>-303084.82579879422</v>
          </cell>
          <cell r="Y49">
            <v>-333564.97528834164</v>
          </cell>
          <cell r="Z49">
            <v>-370311.59602348052</v>
          </cell>
          <cell r="AA49">
            <v>-413423.5588178669</v>
          </cell>
          <cell r="AB49">
            <v>-450603.13230325334</v>
          </cell>
          <cell r="AC49">
            <v>-496615.00409444247</v>
          </cell>
          <cell r="AE49">
            <v>-17969.300000000003</v>
          </cell>
          <cell r="AF49">
            <v>-7651.15</v>
          </cell>
          <cell r="AG49">
            <v>-20954.48</v>
          </cell>
          <cell r="AH49">
            <v>-46574.930000000008</v>
          </cell>
        </row>
        <row r="50">
          <cell r="B50" t="str">
            <v>Total Administrative expenses</v>
          </cell>
          <cell r="C50">
            <v>725454.38777777774</v>
          </cell>
          <cell r="D50">
            <v>679316.89999999991</v>
          </cell>
          <cell r="E50">
            <v>708299.66</v>
          </cell>
          <cell r="F50">
            <v>722448.04292164755</v>
          </cell>
          <cell r="G50">
            <v>725440.72505624255</v>
          </cell>
          <cell r="H50">
            <v>730908.41312647448</v>
          </cell>
          <cell r="I50">
            <v>770622.37641053344</v>
          </cell>
          <cell r="J50">
            <v>828764.02093056438</v>
          </cell>
          <cell r="K50">
            <v>863557.63623145223</v>
          </cell>
          <cell r="L50">
            <v>683311.34691847407</v>
          </cell>
          <cell r="M50">
            <v>716882.15713281813</v>
          </cell>
          <cell r="N50">
            <v>704467.40922053973</v>
          </cell>
          <cell r="O50">
            <v>8107888.3179487456</v>
          </cell>
          <cell r="P50">
            <v>6.3843171018589065E-2</v>
          </cell>
          <cell r="R50">
            <v>725454.38777777774</v>
          </cell>
          <cell r="S50">
            <v>1404771.2877777778</v>
          </cell>
          <cell r="T50">
            <v>2113070.9477777779</v>
          </cell>
          <cell r="U50">
            <v>2835518.9906994253</v>
          </cell>
          <cell r="V50">
            <v>3560959.715755668</v>
          </cell>
          <cell r="W50">
            <v>4291868.1288821427</v>
          </cell>
          <cell r="X50">
            <v>5062490.5052926755</v>
          </cell>
          <cell r="Y50">
            <v>5891254.5262232404</v>
          </cell>
          <cell r="Z50">
            <v>6754812.1624546926</v>
          </cell>
          <cell r="AA50">
            <v>7438123.5093731657</v>
          </cell>
          <cell r="AB50">
            <v>8155005.666505984</v>
          </cell>
          <cell r="AC50">
            <v>8859473.075726524</v>
          </cell>
          <cell r="AE50">
            <v>4234.1400000000012</v>
          </cell>
          <cell r="AF50">
            <v>10494.38</v>
          </cell>
          <cell r="AG50">
            <v>12870.409999999998</v>
          </cell>
          <cell r="AH50">
            <v>763478.31777777767</v>
          </cell>
        </row>
        <row r="51">
          <cell r="C51">
            <v>6.7220725900518766E-2</v>
          </cell>
          <cell r="D51">
            <v>6.4454281442135608E-2</v>
          </cell>
          <cell r="E51">
            <v>6.5438044469218373E-2</v>
          </cell>
          <cell r="F51">
            <v>6.092689062256209E-2</v>
          </cell>
          <cell r="G51">
            <v>5.9993735217198044E-2</v>
          </cell>
          <cell r="H51">
            <v>7.1490681794677019E-2</v>
          </cell>
          <cell r="I51">
            <v>0.11441302744196508</v>
          </cell>
          <cell r="J51">
            <v>7.6961178650696641E-2</v>
          </cell>
          <cell r="K51">
            <v>6.5937905541828143E-2</v>
          </cell>
          <cell r="L51">
            <v>5.8323685596568441E-2</v>
          </cell>
          <cell r="M51">
            <v>5.4760317481902576E-2</v>
          </cell>
          <cell r="N51">
            <v>5.5185541706684625E-2</v>
          </cell>
          <cell r="O51">
            <v>6.3843171018589065E-2</v>
          </cell>
          <cell r="R51">
            <v>6.7220725900518766E-2</v>
          </cell>
          <cell r="S51">
            <v>6.5853883716480058E-2</v>
          </cell>
          <cell r="T51">
            <v>6.5713907127105675E-2</v>
          </cell>
          <cell r="U51">
            <v>6.4424235217553888E-2</v>
          </cell>
          <cell r="V51">
            <v>6.3469361715774553E-2</v>
          </cell>
          <cell r="W51">
            <v>6.4705752883269213E-2</v>
          </cell>
          <cell r="X51">
            <v>6.92880156671003E-2</v>
          </cell>
          <cell r="Y51">
            <v>7.027365576247957E-2</v>
          </cell>
          <cell r="Z51">
            <v>6.9687835840416629E-2</v>
          </cell>
          <cell r="AA51">
            <v>6.8462375618703497E-2</v>
          </cell>
          <cell r="AB51">
            <v>6.6988889227654766E-2</v>
          </cell>
          <cell r="AC51">
            <v>6.5868647758615853E-2</v>
          </cell>
          <cell r="AE51">
            <v>0</v>
          </cell>
          <cell r="AF51">
            <v>0</v>
          </cell>
          <cell r="AG51">
            <v>0</v>
          </cell>
          <cell r="AH51">
            <v>8.9373267803411219E-2</v>
          </cell>
        </row>
        <row r="52">
          <cell r="B52" t="str">
            <v>EBITDA</v>
          </cell>
          <cell r="C52">
            <v>857453.33222221734</v>
          </cell>
          <cell r="D52">
            <v>797410.58000000101</v>
          </cell>
          <cell r="E52">
            <v>1423720.0013492042</v>
          </cell>
          <cell r="F52">
            <v>1517634.5149289654</v>
          </cell>
          <cell r="G52">
            <v>1876404.2816839041</v>
          </cell>
          <cell r="H52">
            <v>1012556.234171659</v>
          </cell>
          <cell r="I52">
            <v>-189683.82949859067</v>
          </cell>
          <cell r="J52">
            <v>1258632.7822292466</v>
          </cell>
          <cell r="K52">
            <v>2143556.123661011</v>
          </cell>
          <cell r="L52">
            <v>1830069.144480411</v>
          </cell>
          <cell r="M52">
            <v>2404172.4025266524</v>
          </cell>
          <cell r="N52">
            <v>2257745.9978052136</v>
          </cell>
          <cell r="O52">
            <v>16577755.728337688</v>
          </cell>
          <cell r="P52">
            <v>0.13053663945095156</v>
          </cell>
          <cell r="R52">
            <v>857453.33222221734</v>
          </cell>
          <cell r="S52">
            <v>1654863.9122222159</v>
          </cell>
          <cell r="T52">
            <v>3078583.9135714211</v>
          </cell>
          <cell r="U52">
            <v>4596218.4285003841</v>
          </cell>
          <cell r="V52">
            <v>6472622.7101842966</v>
          </cell>
          <cell r="W52">
            <v>7485178.944355947</v>
          </cell>
          <cell r="X52">
            <v>7295495.1148573803</v>
          </cell>
          <cell r="Y52">
            <v>8554127.8970866185</v>
          </cell>
          <cell r="Z52">
            <v>10697684.020747637</v>
          </cell>
          <cell r="AA52">
            <v>12527753.16522805</v>
          </cell>
          <cell r="AB52">
            <v>14931925.567754708</v>
          </cell>
          <cell r="AC52">
            <v>17189671.565559901</v>
          </cell>
          <cell r="AE52">
            <v>212356.965</v>
          </cell>
          <cell r="AF52">
            <v>210681.46999999954</v>
          </cell>
          <cell r="AG52">
            <v>200812.11499999976</v>
          </cell>
          <cell r="AH52">
            <v>739868.11722222168</v>
          </cell>
        </row>
        <row r="53">
          <cell r="C53">
            <v>7.9451770350932219E-2</v>
          </cell>
          <cell r="D53">
            <v>7.5659130441560724E-2</v>
          </cell>
          <cell r="E53">
            <v>0.13153395098340845</v>
          </cell>
          <cell r="F53">
            <v>0.12798809963158878</v>
          </cell>
          <cell r="G53">
            <v>0.15517808381523276</v>
          </cell>
          <cell r="H53">
            <v>9.9038859365074311E-2</v>
          </cell>
          <cell r="I53">
            <v>-2.8162043893412481E-2</v>
          </cell>
          <cell r="J53">
            <v>0.11687990786569635</v>
          </cell>
          <cell r="K53">
            <v>0.16367361630009883</v>
          </cell>
          <cell r="L53">
            <v>0.15620460260758878</v>
          </cell>
          <cell r="M53">
            <v>0.1836469812139519</v>
          </cell>
          <cell r="N53">
            <v>0.17686401712016511</v>
          </cell>
          <cell r="O53">
            <v>0.13053663945095156</v>
          </cell>
          <cell r="R53">
            <v>7.9451770350932219E-2</v>
          </cell>
          <cell r="S53">
            <v>7.7577906517776588E-2</v>
          </cell>
          <cell r="T53">
            <v>9.5740172658277181E-2</v>
          </cell>
          <cell r="U53">
            <v>0.10442809874319514</v>
          </cell>
          <cell r="V53">
            <v>0.1153658746053087</v>
          </cell>
          <cell r="W53">
            <v>0.11284925923078051</v>
          </cell>
          <cell r="X53">
            <v>9.9850138837597316E-2</v>
          </cell>
          <cell r="Y53">
            <v>0.10203766218423091</v>
          </cell>
          <cell r="Z53">
            <v>0.11036553348651459</v>
          </cell>
          <cell r="AA53">
            <v>0.11530861806414448</v>
          </cell>
          <cell r="AB53">
            <v>0.12265756134568986</v>
          </cell>
          <cell r="AC53">
            <v>0.12780223064736934</v>
          </cell>
          <cell r="AE53">
            <v>0.18882911250160225</v>
          </cell>
          <cell r="AF53">
            <v>0.20447061178125428</v>
          </cell>
          <cell r="AG53">
            <v>0.19357043966737711</v>
          </cell>
          <cell r="AH53">
            <v>8.6609442390155486E-2</v>
          </cell>
        </row>
        <row r="55">
          <cell r="A55" t="str">
            <v>Depreciation</v>
          </cell>
          <cell r="B55" t="str">
            <v>Depreciation</v>
          </cell>
          <cell r="C55">
            <v>164751.91</v>
          </cell>
          <cell r="D55">
            <v>91116.98</v>
          </cell>
          <cell r="E55">
            <v>130548.34</v>
          </cell>
          <cell r="F55">
            <v>128416.87285746064</v>
          </cell>
          <cell r="G55">
            <v>133415.14521974351</v>
          </cell>
          <cell r="H55">
            <v>134241.90751451373</v>
          </cell>
          <cell r="I55">
            <v>136386.40117741146</v>
          </cell>
          <cell r="J55">
            <v>136113.88090058151</v>
          </cell>
          <cell r="K55">
            <v>140496.62703021165</v>
          </cell>
          <cell r="L55">
            <v>139926.02438167288</v>
          </cell>
          <cell r="M55">
            <v>143842.43149730351</v>
          </cell>
          <cell r="N55">
            <v>145073.77474789441</v>
          </cell>
          <cell r="O55">
            <v>1531556.0053267935</v>
          </cell>
          <cell r="P55">
            <v>3.20821815357882E-2</v>
          </cell>
          <cell r="R55">
            <v>164751.91</v>
          </cell>
          <cell r="S55">
            <v>255868.89</v>
          </cell>
          <cell r="T55">
            <v>386417.23</v>
          </cell>
          <cell r="U55">
            <v>514834.10285746062</v>
          </cell>
          <cell r="V55">
            <v>648249.2480772041</v>
          </cell>
          <cell r="W55">
            <v>782491.1555917178</v>
          </cell>
          <cell r="X55">
            <v>918877.55676912924</v>
          </cell>
          <cell r="Y55">
            <v>1054991.4376697107</v>
          </cell>
          <cell r="Z55">
            <v>1195488.0646999225</v>
          </cell>
          <cell r="AA55">
            <v>1335414.0890815954</v>
          </cell>
          <cell r="AB55">
            <v>1479256.520578899</v>
          </cell>
          <cell r="AC55">
            <v>1624330.2953267933</v>
          </cell>
          <cell r="AE55">
            <v>41444.07</v>
          </cell>
          <cell r="AF55">
            <v>42085.22</v>
          </cell>
          <cell r="AG55">
            <v>18490</v>
          </cell>
          <cell r="AH55">
            <v>102019.29000000001</v>
          </cell>
        </row>
        <row r="56">
          <cell r="B56" t="str">
            <v>EBITA</v>
          </cell>
          <cell r="C56">
            <v>692701.42222221731</v>
          </cell>
          <cell r="D56">
            <v>706293.60000000102</v>
          </cell>
          <cell r="E56">
            <v>1293171.6613492041</v>
          </cell>
          <cell r="F56">
            <v>1389217.6420715046</v>
          </cell>
          <cell r="G56">
            <v>1742989.1364641606</v>
          </cell>
          <cell r="H56">
            <v>878314.32665714528</v>
          </cell>
          <cell r="I56">
            <v>-326070.2306760021</v>
          </cell>
          <cell r="J56">
            <v>1122518.901328665</v>
          </cell>
          <cell r="K56">
            <v>2003059.4966307993</v>
          </cell>
          <cell r="L56">
            <v>1690143.120098738</v>
          </cell>
          <cell r="M56">
            <v>2260329.9710293491</v>
          </cell>
          <cell r="N56">
            <v>2112672.2230573189</v>
          </cell>
          <cell r="O56">
            <v>15046199.723010894</v>
          </cell>
          <cell r="P56">
            <v>9.8454457915163357E-2</v>
          </cell>
          <cell r="R56">
            <v>692701.42222221731</v>
          </cell>
          <cell r="S56">
            <v>1398995.0222222158</v>
          </cell>
          <cell r="T56">
            <v>2692166.6835714211</v>
          </cell>
          <cell r="U56">
            <v>4081384.3256429234</v>
          </cell>
          <cell r="V56">
            <v>5824373.4621070921</v>
          </cell>
          <cell r="W56">
            <v>6702687.788764229</v>
          </cell>
          <cell r="X56">
            <v>6376617.5580882514</v>
          </cell>
          <cell r="Y56">
            <v>7499136.4594169073</v>
          </cell>
          <cell r="Z56">
            <v>9502195.9560477156</v>
          </cell>
          <cell r="AA56">
            <v>11192339.076146455</v>
          </cell>
          <cell r="AB56">
            <v>13452669.04717581</v>
          </cell>
          <cell r="AC56">
            <v>15565341.270233108</v>
          </cell>
          <cell r="AE56">
            <v>170912.89499999999</v>
          </cell>
          <cell r="AF56">
            <v>168596.24999999953</v>
          </cell>
          <cell r="AG56">
            <v>182322.11499999976</v>
          </cell>
          <cell r="AH56">
            <v>637848.82722222165</v>
          </cell>
        </row>
        <row r="59">
          <cell r="A59" t="str">
            <v>Amortisation</v>
          </cell>
          <cell r="B59" t="str">
            <v>Amortisation</v>
          </cell>
          <cell r="C59">
            <v>0</v>
          </cell>
          <cell r="D59">
            <v>0</v>
          </cell>
          <cell r="E59">
            <v>0</v>
          </cell>
          <cell r="F59">
            <v>847594</v>
          </cell>
          <cell r="G59">
            <v>211898.67</v>
          </cell>
          <cell r="H59">
            <v>211898.67</v>
          </cell>
          <cell r="I59">
            <v>211898.67</v>
          </cell>
          <cell r="J59">
            <v>211898.67</v>
          </cell>
          <cell r="K59">
            <v>211898.67</v>
          </cell>
          <cell r="L59">
            <v>211898.67</v>
          </cell>
          <cell r="M59">
            <v>211898.67</v>
          </cell>
          <cell r="N59">
            <v>211898.67</v>
          </cell>
          <cell r="O59">
            <v>2542783.36</v>
          </cell>
          <cell r="P59">
            <v>3.20821815357882E-2</v>
          </cell>
          <cell r="R59">
            <v>0</v>
          </cell>
          <cell r="S59">
            <v>0</v>
          </cell>
          <cell r="T59">
            <v>0</v>
          </cell>
          <cell r="U59">
            <v>847594</v>
          </cell>
          <cell r="V59">
            <v>1059492.67</v>
          </cell>
          <cell r="W59">
            <v>1271391.3399999999</v>
          </cell>
          <cell r="X59">
            <v>1483290.0099999998</v>
          </cell>
          <cell r="Y59">
            <v>1695188.6799999997</v>
          </cell>
          <cell r="Z59">
            <v>1907087.3499999996</v>
          </cell>
          <cell r="AA59">
            <v>2118986.0199999996</v>
          </cell>
          <cell r="AB59">
            <v>2330884.6899999995</v>
          </cell>
          <cell r="AC59">
            <v>2542783.3599999994</v>
          </cell>
          <cell r="AE59">
            <v>-0.14462503496279822</v>
          </cell>
          <cell r="AF59">
            <v>0.26092002680336446</v>
          </cell>
          <cell r="AG59">
            <v>0.36931766468732219</v>
          </cell>
          <cell r="AH59">
            <v>0.48561265652788843</v>
          </cell>
        </row>
        <row r="60">
          <cell r="B60" t="str">
            <v>EBIT</v>
          </cell>
          <cell r="C60">
            <v>692701.42222221731</v>
          </cell>
          <cell r="D60">
            <v>706293.60000000102</v>
          </cell>
          <cell r="E60">
            <v>1293171.6613492041</v>
          </cell>
          <cell r="F60">
            <v>541623.64207150461</v>
          </cell>
          <cell r="G60">
            <v>1531090.4664641607</v>
          </cell>
          <cell r="H60">
            <v>666415.65665714524</v>
          </cell>
          <cell r="I60">
            <v>-537968.90067600214</v>
          </cell>
          <cell r="J60">
            <v>910620.23132866493</v>
          </cell>
          <cell r="K60">
            <v>1791160.8266307993</v>
          </cell>
          <cell r="L60">
            <v>1478244.4500987381</v>
          </cell>
          <cell r="M60">
            <v>2048431.3010293492</v>
          </cell>
          <cell r="N60">
            <v>1900773.553057319</v>
          </cell>
          <cell r="O60">
            <v>12503416.363010895</v>
          </cell>
          <cell r="P60">
            <v>9.8454457915163357E-2</v>
          </cell>
          <cell r="R60">
            <v>692701.42222221731</v>
          </cell>
          <cell r="S60">
            <v>1398995.0222222158</v>
          </cell>
          <cell r="T60">
            <v>2692166.6835714211</v>
          </cell>
          <cell r="U60">
            <v>3233790.3256429234</v>
          </cell>
          <cell r="V60">
            <v>4764880.7921070922</v>
          </cell>
          <cell r="W60">
            <v>5431296.4487642292</v>
          </cell>
          <cell r="X60">
            <v>4893327.5480882516</v>
          </cell>
          <cell r="Y60">
            <v>5803947.7794169076</v>
          </cell>
          <cell r="Z60">
            <v>7595108.606047716</v>
          </cell>
          <cell r="AA60">
            <v>9073353.0561464559</v>
          </cell>
          <cell r="AB60">
            <v>11121784.35717581</v>
          </cell>
          <cell r="AC60">
            <v>13022557.910233108</v>
          </cell>
          <cell r="AE60">
            <v>170913.03962503496</v>
          </cell>
          <cell r="AF60">
            <v>168595.98907997273</v>
          </cell>
          <cell r="AG60">
            <v>182321.74568233508</v>
          </cell>
          <cell r="AH60">
            <v>637848.34160956508</v>
          </cell>
        </row>
        <row r="62">
          <cell r="R62">
            <v>6.418583058920406E-2</v>
          </cell>
          <cell r="S62">
            <v>6.5583099765013322E-2</v>
          </cell>
          <cell r="T62">
            <v>8.3723072148122482E-2</v>
          </cell>
          <cell r="U62">
            <v>9.2730842103652761E-2</v>
          </cell>
          <cell r="V62">
            <v>0.10381169559391827</v>
          </cell>
          <cell r="W62">
            <v>0.10105214016126965</v>
          </cell>
          <cell r="X62">
            <v>8.7273877710192904E-2</v>
          </cell>
          <cell r="Y62">
            <v>8.9453227953260231E-2</v>
          </cell>
          <cell r="Z62">
            <v>9.8031959436143012E-2</v>
          </cell>
          <cell r="AA62">
            <v>0.10301712803201438</v>
          </cell>
          <cell r="AB62">
            <v>0.1105062820886636</v>
          </cell>
          <cell r="AC62">
            <v>0.11572561625371308</v>
          </cell>
          <cell r="AE62">
            <v>0.18033452645528253</v>
          </cell>
          <cell r="AF62">
            <v>0.19519923279217505</v>
          </cell>
          <cell r="AG62">
            <v>0.18465883234366109</v>
          </cell>
          <cell r="AH62">
            <v>7.4666998035189863E-2</v>
          </cell>
        </row>
        <row r="63">
          <cell r="A63" t="str">
            <v>Interest</v>
          </cell>
          <cell r="B63" t="str">
            <v>Interest expense</v>
          </cell>
          <cell r="C63">
            <v>486896.52</v>
          </cell>
          <cell r="D63">
            <v>475694.44999999995</v>
          </cell>
          <cell r="E63">
            <v>423416.29</v>
          </cell>
          <cell r="F63">
            <v>562229.14477400563</v>
          </cell>
          <cell r="G63">
            <v>554080.15210564388</v>
          </cell>
          <cell r="H63">
            <v>578004.94414112892</v>
          </cell>
          <cell r="I63">
            <v>533600.68827397272</v>
          </cell>
          <cell r="J63">
            <v>483592.55715068494</v>
          </cell>
          <cell r="K63">
            <v>529176.81841095886</v>
          </cell>
          <cell r="L63">
            <v>512948.61058219173</v>
          </cell>
          <cell r="M63">
            <v>534802.58523972612</v>
          </cell>
          <cell r="N63">
            <v>519135.29349315068</v>
          </cell>
          <cell r="O63">
            <v>6162222.1741714636</v>
          </cell>
          <cell r="P63">
            <v>4.8522597832193946E-2</v>
          </cell>
          <cell r="R63">
            <v>486896.52</v>
          </cell>
          <cell r="S63">
            <v>962590.97</v>
          </cell>
          <cell r="T63">
            <v>1386007.26</v>
          </cell>
          <cell r="U63">
            <v>1948236.4047740055</v>
          </cell>
          <cell r="V63">
            <v>2502316.5568796494</v>
          </cell>
          <cell r="W63">
            <v>3080321.5010207784</v>
          </cell>
          <cell r="X63">
            <v>3613922.1892947513</v>
          </cell>
          <cell r="Y63">
            <v>4097514.746445436</v>
          </cell>
          <cell r="Z63">
            <v>4626691.5648563951</v>
          </cell>
          <cell r="AA63">
            <v>5139640.1754385866</v>
          </cell>
          <cell r="AB63">
            <v>5674442.7606783127</v>
          </cell>
          <cell r="AC63">
            <v>6193578.0541714635</v>
          </cell>
          <cell r="AE63">
            <v>13523.810000000001</v>
          </cell>
          <cell r="AF63">
            <v>17832.07</v>
          </cell>
          <cell r="AG63">
            <v>0</v>
          </cell>
          <cell r="AH63">
            <v>31355.88</v>
          </cell>
        </row>
        <row r="65">
          <cell r="B65" t="str">
            <v>Profit Before Tax</v>
          </cell>
          <cell r="C65">
            <v>205804.90222221729</v>
          </cell>
          <cell r="D65">
            <v>230599.15000000107</v>
          </cell>
          <cell r="E65">
            <v>869755.3713492041</v>
          </cell>
          <cell r="F65">
            <v>-20605.50270250102</v>
          </cell>
          <cell r="G65">
            <v>977010.31435851683</v>
          </cell>
          <cell r="H65">
            <v>88410.712516016327</v>
          </cell>
          <cell r="I65">
            <v>-1071569.5889499749</v>
          </cell>
          <cell r="J65">
            <v>427027.67417797999</v>
          </cell>
          <cell r="K65">
            <v>1261984.0082198405</v>
          </cell>
          <cell r="L65">
            <v>965295.83951654634</v>
          </cell>
          <cell r="M65">
            <v>1513628.7157896231</v>
          </cell>
          <cell r="N65">
            <v>1381638.2595641683</v>
          </cell>
          <cell r="O65">
            <v>6341194.1888394309</v>
          </cell>
          <cell r="P65">
            <v>4.9931860082969404E-2</v>
          </cell>
          <cell r="R65">
            <v>205804.90222221729</v>
          </cell>
          <cell r="S65">
            <v>436404.0522222158</v>
          </cell>
          <cell r="T65">
            <v>1306159.4235714211</v>
          </cell>
          <cell r="U65">
            <v>1285553.9208689178</v>
          </cell>
          <cell r="V65">
            <v>2262564.2352274428</v>
          </cell>
          <cell r="W65">
            <v>2350974.9477434508</v>
          </cell>
          <cell r="X65">
            <v>1279405.3587935003</v>
          </cell>
          <cell r="Y65">
            <v>1706433.0329714715</v>
          </cell>
          <cell r="Z65">
            <v>2968417.0411913209</v>
          </cell>
          <cell r="AA65">
            <v>3933712.8807078693</v>
          </cell>
          <cell r="AB65">
            <v>5447341.5964974975</v>
          </cell>
          <cell r="AC65">
            <v>6828979.8560616449</v>
          </cell>
          <cell r="AE65">
            <v>157389.22962503496</v>
          </cell>
          <cell r="AF65">
            <v>150763.91907997272</v>
          </cell>
          <cell r="AG65">
            <v>182321.74568233508</v>
          </cell>
          <cell r="AH65">
            <v>606492.46160956507</v>
          </cell>
        </row>
        <row r="66">
          <cell r="R66">
            <v>1.9069916943559095E-2</v>
          </cell>
          <cell r="S66">
            <v>2.0458064567866318E-2</v>
          </cell>
          <cell r="T66">
            <v>4.0619951329146232E-2</v>
          </cell>
          <cell r="U66">
            <v>2.9208348967001189E-2</v>
          </cell>
          <cell r="V66">
            <v>4.0327192474389283E-2</v>
          </cell>
          <cell r="W66">
            <v>3.5444146799325352E-2</v>
          </cell>
          <cell r="X66">
            <v>1.7510641936410148E-2</v>
          </cell>
          <cell r="Y66">
            <v>2.0355136076192857E-2</v>
          </cell>
          <cell r="Z66">
            <v>3.0624472523787003E-2</v>
          </cell>
          <cell r="AA66">
            <v>3.6206891224081064E-2</v>
          </cell>
          <cell r="AB66">
            <v>4.4746917134799905E-2</v>
          </cell>
          <cell r="AC66">
            <v>5.0772282374448148E-2</v>
          </cell>
          <cell r="AE66">
            <v>0.18033452645528253</v>
          </cell>
          <cell r="AF66">
            <v>0.19519923279217505</v>
          </cell>
          <cell r="AG66">
            <v>0.18465883234366109</v>
          </cell>
          <cell r="AH66">
            <v>7.099640150875737E-2</v>
          </cell>
        </row>
        <row r="67">
          <cell r="A67" t="str">
            <v>Income Tax</v>
          </cell>
          <cell r="B67" t="str">
            <v>Income tax</v>
          </cell>
          <cell r="C67">
            <v>91618.371666666528</v>
          </cell>
          <cell r="D67">
            <v>68887.455000000045</v>
          </cell>
          <cell r="E67">
            <v>256709.50640476169</v>
          </cell>
          <cell r="F67">
            <v>-6181.6508107504487</v>
          </cell>
          <cell r="G67">
            <v>293103.0943075557</v>
          </cell>
          <cell r="H67">
            <v>26523.213754805161</v>
          </cell>
          <cell r="I67">
            <v>-321470.87668499222</v>
          </cell>
          <cell r="J67">
            <v>128108.30225339426</v>
          </cell>
          <cell r="K67">
            <v>378595.20246595255</v>
          </cell>
          <cell r="L67">
            <v>289588.75185496395</v>
          </cell>
          <cell r="M67">
            <v>454088.61473688687</v>
          </cell>
          <cell r="N67">
            <v>414491.47786925093</v>
          </cell>
          <cell r="O67">
            <v>1903283.7626518281</v>
          </cell>
          <cell r="P67">
            <v>1.4986845648439589E-2</v>
          </cell>
          <cell r="R67">
            <v>91618.371666666528</v>
          </cell>
          <cell r="S67">
            <v>160505.82666666657</v>
          </cell>
          <cell r="T67">
            <v>417215.33307142823</v>
          </cell>
          <cell r="U67">
            <v>411033.6822606778</v>
          </cell>
          <cell r="V67">
            <v>704136.7765682335</v>
          </cell>
          <cell r="W67">
            <v>730659.99032303866</v>
          </cell>
          <cell r="X67">
            <v>409189.11363804643</v>
          </cell>
          <cell r="Y67">
            <v>537297.4158914407</v>
          </cell>
          <cell r="Z67">
            <v>915892.61835739319</v>
          </cell>
          <cell r="AA67">
            <v>1205481.370212357</v>
          </cell>
          <cell r="AB67">
            <v>1659569.984949244</v>
          </cell>
          <cell r="AC67">
            <v>2074061.462818495</v>
          </cell>
          <cell r="AE67">
            <v>16837.899166666648</v>
          </cell>
          <cell r="AF67">
            <v>74611.754000000205</v>
          </cell>
          <cell r="AG67">
            <v>114939.065</v>
          </cell>
          <cell r="AH67">
            <v>206388.71816666686</v>
          </cell>
        </row>
        <row r="69">
          <cell r="B69" t="str">
            <v>PAT</v>
          </cell>
          <cell r="C69">
            <v>114186.53055555077</v>
          </cell>
          <cell r="D69">
            <v>161711.69500000103</v>
          </cell>
          <cell r="E69">
            <v>613045.86494444241</v>
          </cell>
          <cell r="F69">
            <v>-14423.851891750455</v>
          </cell>
          <cell r="G69">
            <v>683907.2200509609</v>
          </cell>
          <cell r="H69">
            <v>61887.498761211165</v>
          </cell>
          <cell r="I69">
            <v>-750098.71226498263</v>
          </cell>
          <cell r="J69">
            <v>298919.37192458584</v>
          </cell>
          <cell r="K69">
            <v>883388.80575388786</v>
          </cell>
          <cell r="L69">
            <v>675707.08766158239</v>
          </cell>
          <cell r="M69">
            <v>1059540.1010527359</v>
          </cell>
          <cell r="N69">
            <v>967146.78169491736</v>
          </cell>
          <cell r="O69">
            <v>4437910.4261876028</v>
          </cell>
          <cell r="P69">
            <v>3.4945014434529818E-2</v>
          </cell>
          <cell r="R69">
            <v>114186.53055555077</v>
          </cell>
          <cell r="S69">
            <v>275898.22555554926</v>
          </cell>
          <cell r="T69">
            <v>888944.09049999283</v>
          </cell>
          <cell r="U69">
            <v>874520.23860824003</v>
          </cell>
          <cell r="V69">
            <v>1558427.4586592093</v>
          </cell>
          <cell r="W69">
            <v>1620314.957420412</v>
          </cell>
          <cell r="X69">
            <v>870216.24515545391</v>
          </cell>
          <cell r="Y69">
            <v>1169135.617080031</v>
          </cell>
          <cell r="Z69">
            <v>2052524.4228339277</v>
          </cell>
          <cell r="AA69">
            <v>2728231.5104955123</v>
          </cell>
          <cell r="AB69">
            <v>3787771.6115482533</v>
          </cell>
          <cell r="AC69">
            <v>4754918.3932431499</v>
          </cell>
          <cell r="AE69">
            <v>141963.10550000001</v>
          </cell>
          <cell r="AF69">
            <v>140789.56099999952</v>
          </cell>
          <cell r="AG69">
            <v>134097.58249999976</v>
          </cell>
          <cell r="AH69">
            <v>400103.74344289821</v>
          </cell>
        </row>
        <row r="70">
          <cell r="R70">
            <v>1.0580543175868309E-2</v>
          </cell>
          <cell r="S70">
            <v>1.2933756420990074E-2</v>
          </cell>
          <cell r="T70">
            <v>2.7645067699094261E-2</v>
          </cell>
          <cell r="U70">
            <v>1.9869483413585385E-2</v>
          </cell>
          <cell r="V70">
            <v>2.777689274152503E-2</v>
          </cell>
          <cell r="W70">
            <v>2.4428453083719881E-2</v>
          </cell>
          <cell r="X70">
            <v>1.1910255785183036E-2</v>
          </cell>
          <cell r="Y70">
            <v>1.3945999706620537E-2</v>
          </cell>
          <cell r="Z70">
            <v>2.1175420070440196E-2</v>
          </cell>
          <cell r="AA70">
            <v>2.5111334896624649E-2</v>
          </cell>
          <cell r="AB70">
            <v>3.11144618755827E-2</v>
          </cell>
          <cell r="AC70">
            <v>3.5351994648938269E-2</v>
          </cell>
          <cell r="AH70">
            <v>4.6836404098482297E-2</v>
          </cell>
        </row>
      </sheetData>
      <sheetData sheetId="101" refreshError="1">
        <row r="10">
          <cell r="A10" t="str">
            <v>Sales</v>
          </cell>
          <cell r="B10" t="str">
            <v>Sales</v>
          </cell>
          <cell r="C10">
            <v>6649868.9899999974</v>
          </cell>
          <cell r="D10">
            <v>5871712.2400000002</v>
          </cell>
          <cell r="E10">
            <v>6505263.4600000009</v>
          </cell>
          <cell r="F10">
            <v>7135954.0124460552</v>
          </cell>
          <cell r="G10">
            <v>6574733.6889514569</v>
          </cell>
          <cell r="H10">
            <v>6054662.6956462367</v>
          </cell>
          <cell r="I10">
            <v>3766037.992561318</v>
          </cell>
          <cell r="J10">
            <v>6333730.6931421934</v>
          </cell>
          <cell r="K10">
            <v>7795727.654786339</v>
          </cell>
          <cell r="L10">
            <v>6901692.5518335216</v>
          </cell>
          <cell r="M10">
            <v>7747642.9186768439</v>
          </cell>
          <cell r="N10">
            <v>7619378.9797355654</v>
          </cell>
          <cell r="O10">
            <v>78956405.877779514</v>
          </cell>
          <cell r="R10">
            <v>6649868.9899999974</v>
          </cell>
          <cell r="S10">
            <v>12521581.229999997</v>
          </cell>
          <cell r="T10">
            <v>19026844.689999998</v>
          </cell>
          <cell r="U10">
            <v>26162798.702446051</v>
          </cell>
          <cell r="V10">
            <v>32737532.391397506</v>
          </cell>
          <cell r="W10">
            <v>38792195.08704374</v>
          </cell>
          <cell r="X10">
            <v>42558233.079605058</v>
          </cell>
          <cell r="Y10">
            <v>48891963.772747248</v>
          </cell>
          <cell r="Z10">
            <v>56687691.427533589</v>
          </cell>
          <cell r="AA10">
            <v>63589383.979367107</v>
          </cell>
          <cell r="AB10">
            <v>71337026.898043945</v>
          </cell>
          <cell r="AC10">
            <v>78956405.877779514</v>
          </cell>
        </row>
        <row r="11">
          <cell r="A11" t="str">
            <v>Cost of Goods Sold</v>
          </cell>
          <cell r="B11" t="str">
            <v>Cost of goods sold - Material Only</v>
          </cell>
          <cell r="C11">
            <v>2724731.0700000026</v>
          </cell>
          <cell r="D11">
            <v>2554559.6099999989</v>
          </cell>
          <cell r="E11">
            <v>2553825.4000000013</v>
          </cell>
          <cell r="F11">
            <v>2902281.4677930847</v>
          </cell>
          <cell r="G11">
            <v>2591405.1934215804</v>
          </cell>
          <cell r="H11">
            <v>2359182.2213964411</v>
          </cell>
          <cell r="I11">
            <v>1550659.3104292441</v>
          </cell>
          <cell r="J11">
            <v>2609188.373564411</v>
          </cell>
          <cell r="K11">
            <v>3131972.994818931</v>
          </cell>
          <cell r="L11">
            <v>2770639.1832723832</v>
          </cell>
          <cell r="M11">
            <v>3104248.6339098634</v>
          </cell>
          <cell r="N11">
            <v>3043805.427145652</v>
          </cell>
          <cell r="O11">
            <v>31896498.88575159</v>
          </cell>
          <cell r="P11">
            <v>0.40397607427984683</v>
          </cell>
          <cell r="R11">
            <v>2724731.0700000026</v>
          </cell>
          <cell r="S11">
            <v>5279290.6800000016</v>
          </cell>
          <cell r="T11">
            <v>7833116.0800000029</v>
          </cell>
          <cell r="U11">
            <v>10735397.547793087</v>
          </cell>
          <cell r="V11">
            <v>13326802.741214667</v>
          </cell>
          <cell r="W11">
            <v>15685984.962611107</v>
          </cell>
          <cell r="X11">
            <v>17236644.273040351</v>
          </cell>
          <cell r="Y11">
            <v>19845832.646604761</v>
          </cell>
          <cell r="Z11">
            <v>22977805.641423691</v>
          </cell>
          <cell r="AA11">
            <v>25748444.824696075</v>
          </cell>
          <cell r="AB11">
            <v>28852693.458605938</v>
          </cell>
          <cell r="AC11">
            <v>31896498.88575159</v>
          </cell>
        </row>
        <row r="12">
          <cell r="B12" t="str">
            <v xml:space="preserve"> </v>
          </cell>
        </row>
        <row r="13">
          <cell r="B13" t="str">
            <v>Gross profit before manufacturing costs</v>
          </cell>
          <cell r="C13">
            <v>3925137.9199999948</v>
          </cell>
          <cell r="D13">
            <v>3317152.6300000013</v>
          </cell>
          <cell r="E13">
            <v>3951438.0599999996</v>
          </cell>
          <cell r="F13">
            <v>4233672.5446529705</v>
          </cell>
          <cell r="G13">
            <v>3983328.4955298766</v>
          </cell>
          <cell r="H13">
            <v>3695480.4742497955</v>
          </cell>
          <cell r="I13">
            <v>2215378.6821320737</v>
          </cell>
          <cell r="J13">
            <v>3724542.3195777824</v>
          </cell>
          <cell r="K13">
            <v>4663754.6599674076</v>
          </cell>
          <cell r="L13">
            <v>4131053.3685611384</v>
          </cell>
          <cell r="M13">
            <v>4643394.2847669804</v>
          </cell>
          <cell r="N13">
            <v>4575573.5525899138</v>
          </cell>
          <cell r="O13">
            <v>47059906.992027923</v>
          </cell>
          <cell r="P13">
            <v>0.59602392572015317</v>
          </cell>
          <cell r="R13">
            <v>3925137.9199999948</v>
          </cell>
          <cell r="S13">
            <v>7242290.5499999952</v>
          </cell>
          <cell r="T13">
            <v>11193728.609999996</v>
          </cell>
          <cell r="U13">
            <v>15427401.154652964</v>
          </cell>
          <cell r="V13">
            <v>19410729.650182839</v>
          </cell>
          <cell r="W13">
            <v>23106210.124432631</v>
          </cell>
          <cell r="X13">
            <v>25321588.806564707</v>
          </cell>
          <cell r="Y13">
            <v>29046131.126142487</v>
          </cell>
          <cell r="Z13">
            <v>33709885.786109895</v>
          </cell>
          <cell r="AA13">
            <v>37840939.154671028</v>
          </cell>
          <cell r="AB13">
            <v>42484333.439438008</v>
          </cell>
          <cell r="AC13">
            <v>47059906.992027923</v>
          </cell>
        </row>
        <row r="14">
          <cell r="C14">
            <v>0.59025793228446688</v>
          </cell>
          <cell r="D14">
            <v>0.56493787406720752</v>
          </cell>
          <cell r="E14">
            <v>0.60742168004368557</v>
          </cell>
          <cell r="F14">
            <v>0.59328753202008888</v>
          </cell>
          <cell r="G14">
            <v>0.60585396823352411</v>
          </cell>
          <cell r="H14">
            <v>0.61035282393305368</v>
          </cell>
          <cell r="I14">
            <v>0.58825181437571572</v>
          </cell>
          <cell r="J14">
            <v>0.58804873462815632</v>
          </cell>
          <cell r="K14">
            <v>0.59824494472995149</v>
          </cell>
          <cell r="L14">
            <v>0.59855656239912802</v>
          </cell>
          <cell r="M14">
            <v>0.59932992956779008</v>
          </cell>
          <cell r="N14">
            <v>0.60051791159871026</v>
          </cell>
          <cell r="O14">
            <v>0.59602392572015317</v>
          </cell>
          <cell r="R14">
            <v>0.59025793228446688</v>
          </cell>
          <cell r="S14">
            <v>0.57838466380335873</v>
          </cell>
          <cell r="T14">
            <v>0.58831239716184369</v>
          </cell>
          <cell r="U14">
            <v>0.58966937482917692</v>
          </cell>
          <cell r="V14">
            <v>0.59291975394221919</v>
          </cell>
          <cell r="W14">
            <v>0.59564069711924883</v>
          </cell>
          <cell r="X14">
            <v>0.59498684447732464</v>
          </cell>
          <cell r="Y14">
            <v>0.59408804402193027</v>
          </cell>
          <cell r="Z14">
            <v>0.59465970367134724</v>
          </cell>
          <cell r="AA14">
            <v>0.59508265038310959</v>
          </cell>
          <cell r="AB14">
            <v>0.59554393120640303</v>
          </cell>
          <cell r="AC14">
            <v>0.59602392572015317</v>
          </cell>
        </row>
        <row r="15">
          <cell r="B15" t="str">
            <v>Manufacturing costs</v>
          </cell>
        </row>
        <row r="16">
          <cell r="A16" t="str">
            <v>Factory Labour</v>
          </cell>
          <cell r="B16" t="str">
            <v>Wages, Leave, Super, Payroll Tax, Wcomp</v>
          </cell>
          <cell r="C16">
            <v>520145.65999999986</v>
          </cell>
          <cell r="D16">
            <v>443444.76</v>
          </cell>
          <cell r="E16">
            <v>491650.92000000004</v>
          </cell>
          <cell r="F16">
            <v>521772.42667114391</v>
          </cell>
          <cell r="G16">
            <v>468451.78405093186</v>
          </cell>
          <cell r="H16">
            <v>483960.36623597983</v>
          </cell>
          <cell r="I16">
            <v>435439.20717724517</v>
          </cell>
          <cell r="J16">
            <v>450725.81374918227</v>
          </cell>
          <cell r="K16">
            <v>501355.85122197797</v>
          </cell>
          <cell r="L16">
            <v>479134.2772001478</v>
          </cell>
          <cell r="M16">
            <v>501358.70364988601</v>
          </cell>
          <cell r="N16">
            <v>513204.62349546183</v>
          </cell>
          <cell r="O16">
            <v>5810644.3934519552</v>
          </cell>
          <cell r="P16">
            <v>7.3593071123912807E-2</v>
          </cell>
          <cell r="R16">
            <v>520145.65999999986</v>
          </cell>
          <cell r="S16">
            <v>963590.41999999993</v>
          </cell>
          <cell r="T16">
            <v>1455241.3399999999</v>
          </cell>
          <cell r="U16">
            <v>1977013.7666711437</v>
          </cell>
          <cell r="V16">
            <v>2445465.5507220756</v>
          </cell>
          <cell r="W16">
            <v>2929425.9169580555</v>
          </cell>
          <cell r="X16">
            <v>3364865.1241353005</v>
          </cell>
          <cell r="Y16">
            <v>3815590.9378844826</v>
          </cell>
          <cell r="Z16">
            <v>4316946.7891064603</v>
          </cell>
          <cell r="AA16">
            <v>4796081.0663066078</v>
          </cell>
          <cell r="AB16">
            <v>5297439.7699564938</v>
          </cell>
          <cell r="AC16">
            <v>5810644.3934519552</v>
          </cell>
        </row>
        <row r="17">
          <cell r="A17" t="str">
            <v>Factory Packaging</v>
          </cell>
          <cell r="B17" t="str">
            <v>Packaging Material</v>
          </cell>
          <cell r="C17">
            <v>59441.49</v>
          </cell>
          <cell r="D17">
            <v>66663.080000000031</v>
          </cell>
          <cell r="E17">
            <v>65922.069999999992</v>
          </cell>
          <cell r="F17">
            <v>69582.177252727226</v>
          </cell>
          <cell r="G17">
            <v>62593.692466748987</v>
          </cell>
          <cell r="H17">
            <v>58031.030095122456</v>
          </cell>
          <cell r="I17">
            <v>33450.72227980668</v>
          </cell>
          <cell r="J17">
            <v>58171.523452089299</v>
          </cell>
          <cell r="K17">
            <v>71480.749448306102</v>
          </cell>
          <cell r="L17">
            <v>63614.603223214712</v>
          </cell>
          <cell r="M17">
            <v>72335.3744026926</v>
          </cell>
          <cell r="N17">
            <v>69782.158245291314</v>
          </cell>
          <cell r="O17">
            <v>751068.67086599953</v>
          </cell>
          <cell r="P17">
            <v>9.5124475654149651E-3</v>
          </cell>
          <cell r="R17">
            <v>59441.49</v>
          </cell>
          <cell r="S17" t="str">
            <v>\</v>
          </cell>
          <cell r="T17">
            <v>192026.64</v>
          </cell>
          <cell r="U17">
            <v>261608.81725272723</v>
          </cell>
          <cell r="V17">
            <v>324202.50971947622</v>
          </cell>
          <cell r="W17">
            <v>382233.53981459868</v>
          </cell>
          <cell r="X17">
            <v>415684.26209440536</v>
          </cell>
          <cell r="Y17">
            <v>473855.78554649465</v>
          </cell>
          <cell r="Z17">
            <v>545336.53499480081</v>
          </cell>
          <cell r="AA17">
            <v>608951.13821801555</v>
          </cell>
          <cell r="AB17">
            <v>681286.51262070821</v>
          </cell>
          <cell r="AC17">
            <v>751068.67086599953</v>
          </cell>
        </row>
        <row r="18">
          <cell r="A18" t="str">
            <v>Freight Inwards</v>
          </cell>
          <cell r="B18" t="str">
            <v>Freight Inwards</v>
          </cell>
          <cell r="C18">
            <v>-5056.8599999999997</v>
          </cell>
          <cell r="D18">
            <v>1563.31</v>
          </cell>
          <cell r="E18">
            <v>2572.5300000000002</v>
          </cell>
          <cell r="F18">
            <v>2650.5914918383028</v>
          </cell>
          <cell r="G18">
            <v>2384.379380548995</v>
          </cell>
          <cell r="H18">
            <v>2210.5740392984799</v>
          </cell>
          <cell r="I18">
            <v>1274.2372166462555</v>
          </cell>
          <cell r="J18">
            <v>2215.9258479273417</v>
          </cell>
          <cell r="K18">
            <v>2722.9137373748904</v>
          </cell>
          <cell r="L18">
            <v>2423.2688989839503</v>
          </cell>
          <cell r="M18">
            <v>2755.4689364538435</v>
          </cell>
          <cell r="N18">
            <v>2658.2093609299018</v>
          </cell>
          <cell r="O18">
            <v>20374.548910001962</v>
          </cell>
          <cell r="P18">
            <v>2.5804807961422058E-4</v>
          </cell>
          <cell r="R18">
            <v>-5056.8599999999997</v>
          </cell>
          <cell r="S18">
            <v>-3493.5499999999997</v>
          </cell>
          <cell r="T18">
            <v>-921.01999999999953</v>
          </cell>
          <cell r="U18">
            <v>1729.5714918383032</v>
          </cell>
          <cell r="V18">
            <v>4113.9508723872987</v>
          </cell>
          <cell r="W18">
            <v>6324.5249116857785</v>
          </cell>
          <cell r="X18">
            <v>7598.7621283320341</v>
          </cell>
          <cell r="Y18">
            <v>9814.6879762593762</v>
          </cell>
          <cell r="Z18">
            <v>12537.601713634267</v>
          </cell>
          <cell r="AA18">
            <v>14960.870612618217</v>
          </cell>
          <cell r="AB18">
            <v>17716.339549072061</v>
          </cell>
          <cell r="AC18">
            <v>20374.548910001962</v>
          </cell>
        </row>
        <row r="19">
          <cell r="A19" t="str">
            <v>Factory Rent</v>
          </cell>
          <cell r="B19" t="str">
            <v>Factory Rent</v>
          </cell>
          <cell r="C19">
            <v>82977.150000000009</v>
          </cell>
          <cell r="D19">
            <v>85216.010000000009</v>
          </cell>
          <cell r="E19">
            <v>58475.01</v>
          </cell>
          <cell r="F19">
            <v>63899.203616650004</v>
          </cell>
          <cell r="G19">
            <v>63899.203616650004</v>
          </cell>
          <cell r="H19">
            <v>63899.203616650004</v>
          </cell>
          <cell r="I19">
            <v>63899.203616650004</v>
          </cell>
          <cell r="J19">
            <v>63899.203616650004</v>
          </cell>
          <cell r="K19">
            <v>63899.203616650004</v>
          </cell>
          <cell r="L19">
            <v>63899.203616650004</v>
          </cell>
          <cell r="M19">
            <v>63899.203616650004</v>
          </cell>
          <cell r="N19">
            <v>63899.203616650004</v>
          </cell>
          <cell r="O19">
            <v>801761.00254984992</v>
          </cell>
          <cell r="P19">
            <v>1.0154476937449952E-2</v>
          </cell>
          <cell r="R19">
            <v>82977.150000000009</v>
          </cell>
          <cell r="S19">
            <v>168193.16000000003</v>
          </cell>
          <cell r="T19">
            <v>226668.17000000004</v>
          </cell>
          <cell r="U19">
            <v>290567.37361665006</v>
          </cell>
          <cell r="V19">
            <v>354466.57723330008</v>
          </cell>
          <cell r="W19">
            <v>418365.7808499501</v>
          </cell>
          <cell r="X19">
            <v>482264.98446660012</v>
          </cell>
          <cell r="Y19">
            <v>546164.18808325008</v>
          </cell>
          <cell r="Z19">
            <v>610063.39169990004</v>
          </cell>
          <cell r="AA19">
            <v>673962.59531655</v>
          </cell>
          <cell r="AB19">
            <v>737861.79893319996</v>
          </cell>
          <cell r="AC19">
            <v>801761.00254984992</v>
          </cell>
        </row>
        <row r="20">
          <cell r="A20" t="str">
            <v>Factory Maintenance</v>
          </cell>
          <cell r="B20" t="str">
            <v>Repairs and Maintenance</v>
          </cell>
          <cell r="C20">
            <v>9247.2000000000007</v>
          </cell>
          <cell r="D20">
            <v>23184.030000000002</v>
          </cell>
          <cell r="E20">
            <v>12340</v>
          </cell>
          <cell r="F20">
            <v>18990.374490366597</v>
          </cell>
          <cell r="G20">
            <v>17083.07655221887</v>
          </cell>
          <cell r="H20">
            <v>15837.834300088907</v>
          </cell>
          <cell r="I20">
            <v>9129.3743333086131</v>
          </cell>
          <cell r="J20">
            <v>15876.177760548888</v>
          </cell>
          <cell r="K20">
            <v>19508.532996101294</v>
          </cell>
          <cell r="L20">
            <v>17361.703613802623</v>
          </cell>
          <cell r="M20">
            <v>19741.77732063091</v>
          </cell>
          <cell r="N20">
            <v>19044.953322040019</v>
          </cell>
          <cell r="O20">
            <v>197345.03468910675</v>
          </cell>
          <cell r="P20">
            <v>2.4994176532628243E-3</v>
          </cell>
          <cell r="R20">
            <v>9247.2000000000007</v>
          </cell>
          <cell r="S20">
            <v>32431.230000000003</v>
          </cell>
          <cell r="T20">
            <v>44771.23</v>
          </cell>
          <cell r="U20">
            <v>63761.604490366604</v>
          </cell>
          <cell r="V20">
            <v>80844.681042585478</v>
          </cell>
          <cell r="W20">
            <v>96682.515342674393</v>
          </cell>
          <cell r="X20">
            <v>105811.88967598301</v>
          </cell>
          <cell r="Y20">
            <v>121688.0674365319</v>
          </cell>
          <cell r="Z20">
            <v>141196.60043263319</v>
          </cell>
          <cell r="AA20">
            <v>158558.30404643581</v>
          </cell>
          <cell r="AB20">
            <v>178300.08136706671</v>
          </cell>
          <cell r="AC20">
            <v>197345.03468910675</v>
          </cell>
        </row>
        <row r="21">
          <cell r="A21" t="str">
            <v>Factory Motor</v>
          </cell>
          <cell r="B21" t="str">
            <v>Motor Vehicle Expenses</v>
          </cell>
          <cell r="C21">
            <v>13152.41</v>
          </cell>
          <cell r="D21">
            <v>5221.45</v>
          </cell>
          <cell r="E21">
            <v>12152.91</v>
          </cell>
          <cell r="F21">
            <v>8764.2230082987535</v>
          </cell>
          <cell r="G21">
            <v>7621.0634854771761</v>
          </cell>
          <cell r="H21">
            <v>6477.9039626556005</v>
          </cell>
          <cell r="I21">
            <v>5334.744439834024</v>
          </cell>
          <cell r="J21">
            <v>9704.3968188105118</v>
          </cell>
          <cell r="K21">
            <v>10466.503167358227</v>
          </cell>
          <cell r="L21">
            <v>9323.3436445366515</v>
          </cell>
          <cell r="M21">
            <v>9704.3968188105118</v>
          </cell>
          <cell r="N21">
            <v>10085.44999308437</v>
          </cell>
          <cell r="O21">
            <v>108008.79533886584</v>
          </cell>
          <cell r="P21">
            <v>1.3679548117483708E-3</v>
          </cell>
          <cell r="R21">
            <v>13152.41</v>
          </cell>
          <cell r="S21">
            <v>18373.86</v>
          </cell>
          <cell r="T21">
            <v>30526.77</v>
          </cell>
          <cell r="U21">
            <v>39290.993008298756</v>
          </cell>
          <cell r="V21">
            <v>46912.056493775934</v>
          </cell>
          <cell r="W21">
            <v>53389.960456431538</v>
          </cell>
          <cell r="X21">
            <v>58724.704896265561</v>
          </cell>
          <cell r="Y21">
            <v>68429.101715076074</v>
          </cell>
          <cell r="Z21">
            <v>78895.604882434302</v>
          </cell>
          <cell r="AA21">
            <v>88218.948526970955</v>
          </cell>
          <cell r="AB21">
            <v>97923.345345781461</v>
          </cell>
          <cell r="AC21">
            <v>108008.79533886584</v>
          </cell>
        </row>
        <row r="22">
          <cell r="A22" t="str">
            <v>Factory Insurance</v>
          </cell>
          <cell r="B22" t="str">
            <v>Insurance - General</v>
          </cell>
          <cell r="C22">
            <v>9054.1700000000019</v>
          </cell>
          <cell r="D22">
            <v>9054.1700000000019</v>
          </cell>
          <cell r="E22">
            <v>9044.2900000000009</v>
          </cell>
          <cell r="F22">
            <v>6244.3094532543719</v>
          </cell>
          <cell r="G22">
            <v>6244.3094532543719</v>
          </cell>
          <cell r="H22">
            <v>6244.3094532543719</v>
          </cell>
          <cell r="I22">
            <v>6244.3094532543719</v>
          </cell>
          <cell r="J22">
            <v>6244.3094532543719</v>
          </cell>
          <cell r="K22">
            <v>6244.3094532543719</v>
          </cell>
          <cell r="L22">
            <v>6244.3094532543719</v>
          </cell>
          <cell r="M22">
            <v>6244.3094532543719</v>
          </cell>
          <cell r="N22">
            <v>6244.3094532543719</v>
          </cell>
          <cell r="O22">
            <v>83351.415079289349</v>
          </cell>
          <cell r="P22">
            <v>1.0556637444758198E-3</v>
          </cell>
          <cell r="R22">
            <v>9054.1700000000019</v>
          </cell>
          <cell r="S22">
            <v>18108.340000000004</v>
          </cell>
          <cell r="T22">
            <v>27152.630000000005</v>
          </cell>
          <cell r="U22">
            <v>33396.939453254374</v>
          </cell>
          <cell r="V22">
            <v>39641.248906508743</v>
          </cell>
          <cell r="W22">
            <v>45885.558359763112</v>
          </cell>
          <cell r="X22">
            <v>52129.867813017481</v>
          </cell>
          <cell r="Y22">
            <v>58374.17726627185</v>
          </cell>
          <cell r="Z22">
            <v>64618.48671952622</v>
          </cell>
          <cell r="AA22">
            <v>70862.796172780596</v>
          </cell>
          <cell r="AB22">
            <v>77107.105626034972</v>
          </cell>
          <cell r="AC22">
            <v>83351.415079289349</v>
          </cell>
        </row>
        <row r="23">
          <cell r="A23" t="str">
            <v>Factory Warranty</v>
          </cell>
          <cell r="B23" t="str">
            <v>Warranty Expenses - Manufacturing</v>
          </cell>
          <cell r="C23">
            <v>46865.41</v>
          </cell>
          <cell r="D23">
            <v>32042.639999999999</v>
          </cell>
          <cell r="E23">
            <v>994.86</v>
          </cell>
          <cell r="F23">
            <v>25307.462063884552</v>
          </cell>
          <cell r="G23">
            <v>26308.994802038818</v>
          </cell>
          <cell r="H23">
            <v>21634.18592737964</v>
          </cell>
          <cell r="I23">
            <v>15236.852246013392</v>
          </cell>
          <cell r="J23">
            <v>22129.484944764939</v>
          </cell>
          <cell r="K23">
            <v>22994.891784699772</v>
          </cell>
          <cell r="L23">
            <v>25331.745250988257</v>
          </cell>
          <cell r="M23">
            <v>27852.139099204207</v>
          </cell>
          <cell r="N23">
            <v>25872.317688051673</v>
          </cell>
          <cell r="O23">
            <v>212668.07380702527</v>
          </cell>
          <cell r="P23">
            <v>2.6934872660772402E-3</v>
          </cell>
          <cell r="R23">
            <v>46865.41</v>
          </cell>
          <cell r="S23">
            <v>78908.05</v>
          </cell>
          <cell r="T23">
            <v>79902.91</v>
          </cell>
          <cell r="U23">
            <v>105210.37206388456</v>
          </cell>
          <cell r="V23">
            <v>131519.36686592337</v>
          </cell>
          <cell r="W23">
            <v>153153.55279330301</v>
          </cell>
          <cell r="X23">
            <v>168390.40503931639</v>
          </cell>
          <cell r="Y23">
            <v>190519.88998408132</v>
          </cell>
          <cell r="Z23">
            <v>213514.7817687811</v>
          </cell>
          <cell r="AA23">
            <v>238846.52701976936</v>
          </cell>
          <cell r="AB23">
            <v>266698.66611897358</v>
          </cell>
          <cell r="AC23">
            <v>292570.98380702524</v>
          </cell>
        </row>
        <row r="24">
          <cell r="A24" t="str">
            <v>Factory Var Other</v>
          </cell>
          <cell r="B24" t="str">
            <v>Manufacturing Variable Other</v>
          </cell>
          <cell r="C24">
            <v>29694.009999999995</v>
          </cell>
          <cell r="D24">
            <v>42257.990000000005</v>
          </cell>
          <cell r="E24">
            <v>44663.57</v>
          </cell>
          <cell r="F24">
            <v>45118.727310162511</v>
          </cell>
          <cell r="G24">
            <v>40481.455328496995</v>
          </cell>
          <cell r="H24">
            <v>36807.17828211646</v>
          </cell>
          <cell r="I24">
            <v>25186.36274859987</v>
          </cell>
          <cell r="J24">
            <v>38725.957341959707</v>
          </cell>
          <cell r="K24">
            <v>45251.414044879348</v>
          </cell>
          <cell r="L24">
            <v>40265.730936430366</v>
          </cell>
          <cell r="M24">
            <v>44348.675909018326</v>
          </cell>
          <cell r="N24">
            <v>43956.110785875295</v>
          </cell>
          <cell r="O24">
            <v>556660.09268753882</v>
          </cell>
          <cell r="P24">
            <v>7.0502207705505264E-3</v>
          </cell>
          <cell r="R24">
            <v>29694.009999999995</v>
          </cell>
          <cell r="S24">
            <v>71952</v>
          </cell>
          <cell r="T24">
            <v>116615.57</v>
          </cell>
          <cell r="U24">
            <v>161734.29731016251</v>
          </cell>
          <cell r="V24">
            <v>202215.7526386595</v>
          </cell>
          <cell r="W24">
            <v>239022.93092077595</v>
          </cell>
          <cell r="X24">
            <v>264209.29366937582</v>
          </cell>
          <cell r="Y24">
            <v>302935.25101133552</v>
          </cell>
          <cell r="Z24">
            <v>348186.6650562149</v>
          </cell>
          <cell r="AA24">
            <v>388452.3959926453</v>
          </cell>
          <cell r="AB24">
            <v>432801.07190166361</v>
          </cell>
          <cell r="AC24">
            <v>476757.18268753891</v>
          </cell>
        </row>
        <row r="25">
          <cell r="A25" t="str">
            <v>Factory Fixed Other</v>
          </cell>
          <cell r="B25" t="str">
            <v>Manufacturing Fixed Other</v>
          </cell>
          <cell r="C25">
            <v>44457.439999999995</v>
          </cell>
          <cell r="D25">
            <v>38795.989999999991</v>
          </cell>
          <cell r="E25">
            <v>30507.23</v>
          </cell>
          <cell r="F25">
            <v>30317.298315211701</v>
          </cell>
          <cell r="G25">
            <v>31560.77209155391</v>
          </cell>
          <cell r="H25">
            <v>51878.397288563836</v>
          </cell>
          <cell r="I25">
            <v>28502.553528340766</v>
          </cell>
          <cell r="J25">
            <v>29110.225774585386</v>
          </cell>
          <cell r="K25">
            <v>32495.893432922214</v>
          </cell>
          <cell r="L25">
            <v>29649.947938398276</v>
          </cell>
          <cell r="M25">
            <v>32553.289316193717</v>
          </cell>
          <cell r="N25">
            <v>30307.996741885097</v>
          </cell>
          <cell r="O25">
            <v>410137.03442765487</v>
          </cell>
          <cell r="P25">
            <v>5.1944744681327827E-3</v>
          </cell>
          <cell r="R25">
            <v>44457.439999999995</v>
          </cell>
          <cell r="S25">
            <v>83253.429999999993</v>
          </cell>
          <cell r="T25">
            <v>113760.65999999999</v>
          </cell>
          <cell r="U25">
            <v>144077.9583152117</v>
          </cell>
          <cell r="V25">
            <v>175638.73040676559</v>
          </cell>
          <cell r="W25">
            <v>227517.12769532943</v>
          </cell>
          <cell r="X25">
            <v>256019.6812236702</v>
          </cell>
          <cell r="Y25">
            <v>285129.90699825558</v>
          </cell>
          <cell r="Z25">
            <v>317625.80043117778</v>
          </cell>
          <cell r="AA25">
            <v>347275.74836957606</v>
          </cell>
          <cell r="AB25">
            <v>379829.03768576978</v>
          </cell>
          <cell r="AC25">
            <v>410137.03442765487</v>
          </cell>
        </row>
        <row r="26">
          <cell r="B26" t="str">
            <v>Total Manufacturing Costs</v>
          </cell>
          <cell r="C26">
            <v>809978.08</v>
          </cell>
          <cell r="D26">
            <v>747443.43</v>
          </cell>
          <cell r="E26">
            <v>728323.39000000013</v>
          </cell>
          <cell r="F26">
            <v>792646.7936735379</v>
          </cell>
          <cell r="G26">
            <v>726628.73122791969</v>
          </cell>
          <cell r="H26">
            <v>746980.98320110934</v>
          </cell>
          <cell r="I26">
            <v>623697.56703969906</v>
          </cell>
          <cell r="J26">
            <v>696803.01875977265</v>
          </cell>
          <cell r="K26">
            <v>776420.26290352421</v>
          </cell>
          <cell r="L26">
            <v>737248.13377640699</v>
          </cell>
          <cell r="M26">
            <v>780793.33852279442</v>
          </cell>
          <cell r="N26">
            <v>785055.3327025238</v>
          </cell>
          <cell r="O26">
            <v>8952019.0618072879</v>
          </cell>
          <cell r="P26">
            <v>0.11337926242063952</v>
          </cell>
          <cell r="R26">
            <v>809978.08</v>
          </cell>
          <cell r="S26">
            <v>1431316.94</v>
          </cell>
          <cell r="T26">
            <v>2285744.9</v>
          </cell>
          <cell r="U26">
            <v>3078391.693673538</v>
          </cell>
          <cell r="V26">
            <v>3805020.4249014575</v>
          </cell>
          <cell r="W26">
            <v>4552001.4081025673</v>
          </cell>
          <cell r="X26">
            <v>5175698.9751422657</v>
          </cell>
          <cell r="Y26">
            <v>5872501.9939020388</v>
          </cell>
          <cell r="Z26">
            <v>6648922.2568055624</v>
          </cell>
          <cell r="AA26">
            <v>7386170.3905819701</v>
          </cell>
          <cell r="AB26">
            <v>8166963.7291047629</v>
          </cell>
          <cell r="AC26">
            <v>8952019.0618072879</v>
          </cell>
        </row>
        <row r="27">
          <cell r="C27">
            <v>0.1218036146603845</v>
          </cell>
          <cell r="D27">
            <v>0.12729565064653101</v>
          </cell>
          <cell r="E27">
            <v>0.11195909196889008</v>
          </cell>
          <cell r="F27">
            <v>0.11107790104743616</v>
          </cell>
          <cell r="G27">
            <v>0.11051835186100183</v>
          </cell>
          <cell r="H27">
            <v>0.12337284845582654</v>
          </cell>
          <cell r="I27">
            <v>0.1656110661314695</v>
          </cell>
          <cell r="J27">
            <v>0.11001462684768579</v>
          </cell>
          <cell r="K27">
            <v>9.9595611504825446E-2</v>
          </cell>
          <cell r="L27">
            <v>0.10682135262321237</v>
          </cell>
          <cell r="M27">
            <v>0.10077817817862722</v>
          </cell>
          <cell r="N27">
            <v>0.10303403135484535</v>
          </cell>
          <cell r="O27">
            <v>0.11337926242063952</v>
          </cell>
          <cell r="R27">
            <v>0.1218036146603845</v>
          </cell>
          <cell r="S27">
            <v>0.11430800261637565</v>
          </cell>
          <cell r="T27">
            <v>0.12013263035679933</v>
          </cell>
          <cell r="U27">
            <v>0.11766293540246245</v>
          </cell>
          <cell r="V27">
            <v>0.11622807667389461</v>
          </cell>
          <cell r="W27">
            <v>0.11734322839655177</v>
          </cell>
          <cell r="X27">
            <v>0.12161451734758666</v>
          </cell>
          <cell r="Y27">
            <v>0.12011180449199743</v>
          </cell>
          <cell r="Z27">
            <v>0.11729040448410528</v>
          </cell>
          <cell r="AA27">
            <v>0.11615414285155784</v>
          </cell>
          <cell r="AB27">
            <v>0.11448421786314592</v>
          </cell>
          <cell r="AC27">
            <v>0.11337926242063952</v>
          </cell>
        </row>
        <row r="28">
          <cell r="B28" t="str">
            <v>Contribution margin</v>
          </cell>
          <cell r="C28">
            <v>3115159.8399999947</v>
          </cell>
          <cell r="D28">
            <v>2569709.2000000011</v>
          </cell>
          <cell r="E28">
            <v>3223114.6699999995</v>
          </cell>
          <cell r="F28">
            <v>3441025.7509794328</v>
          </cell>
          <cell r="G28">
            <v>3256699.7643019566</v>
          </cell>
          <cell r="H28">
            <v>2948499.4910486862</v>
          </cell>
          <cell r="I28">
            <v>1591681.1150923746</v>
          </cell>
          <cell r="J28">
            <v>3027739.3008180098</v>
          </cell>
          <cell r="K28">
            <v>3887334.3970638835</v>
          </cell>
          <cell r="L28">
            <v>3393805.2347847316</v>
          </cell>
          <cell r="M28">
            <v>3862600.9462441858</v>
          </cell>
          <cell r="N28">
            <v>3790518.2198873898</v>
          </cell>
          <cell r="O28">
            <v>38107887.930220634</v>
          </cell>
          <cell r="P28">
            <v>0.48264466329951367</v>
          </cell>
          <cell r="R28">
            <v>3115159.8399999947</v>
          </cell>
          <cell r="S28">
            <v>5810973.6099999957</v>
          </cell>
          <cell r="T28">
            <v>8907983.7099999953</v>
          </cell>
          <cell r="U28">
            <v>12349009.460979426</v>
          </cell>
          <cell r="V28">
            <v>15605709.225281382</v>
          </cell>
          <cell r="W28">
            <v>18554208.716330063</v>
          </cell>
          <cell r="X28">
            <v>20145889.831422441</v>
          </cell>
          <cell r="Y28">
            <v>23173629.132240448</v>
          </cell>
          <cell r="Z28">
            <v>27060963.529304333</v>
          </cell>
          <cell r="AA28">
            <v>30454768.764089059</v>
          </cell>
          <cell r="AB28">
            <v>34317369.710333243</v>
          </cell>
          <cell r="AC28">
            <v>38107887.930220634</v>
          </cell>
        </row>
        <row r="29">
          <cell r="C29">
            <v>0.46845431762408241</v>
          </cell>
          <cell r="D29">
            <v>0.43764222342067655</v>
          </cell>
          <cell r="E29">
            <v>0.49546258807479554</v>
          </cell>
          <cell r="F29">
            <v>0.48220963097265274</v>
          </cell>
          <cell r="G29">
            <v>0.49533561637252221</v>
          </cell>
          <cell r="H29">
            <v>0.4869799754772271</v>
          </cell>
          <cell r="I29">
            <v>0.4226407482442463</v>
          </cell>
          <cell r="J29">
            <v>0.47803410778047056</v>
          </cell>
          <cell r="K29">
            <v>0.49864933322512606</v>
          </cell>
          <cell r="L29">
            <v>0.49173520977591567</v>
          </cell>
          <cell r="M29">
            <v>0.49855175138916286</v>
          </cell>
          <cell r="N29">
            <v>0.49748388024386492</v>
          </cell>
          <cell r="O29">
            <v>0.48264466329951367</v>
          </cell>
          <cell r="R29">
            <v>0.46845431762408241</v>
          </cell>
          <cell r="S29">
            <v>0.4640766611869831</v>
          </cell>
          <cell r="T29">
            <v>0.46817976680504436</v>
          </cell>
          <cell r="U29">
            <v>0.4720064394267145</v>
          </cell>
          <cell r="V29">
            <v>0.47669167726832457</v>
          </cell>
          <cell r="W29">
            <v>0.47829746872269696</v>
          </cell>
          <cell r="X29">
            <v>0.47337232712973798</v>
          </cell>
          <cell r="Y29">
            <v>0.47397623952993284</v>
          </cell>
          <cell r="Z29">
            <v>0.47736929918724197</v>
          </cell>
          <cell r="AA29">
            <v>0.47892850753155181</v>
          </cell>
          <cell r="AB29">
            <v>0.48105971334325714</v>
          </cell>
          <cell r="AC29">
            <v>0.48264466329951367</v>
          </cell>
        </row>
        <row r="30">
          <cell r="B30" t="str">
            <v>Selling Expenses</v>
          </cell>
        </row>
        <row r="31">
          <cell r="A31" t="str">
            <v>Sales Labour</v>
          </cell>
          <cell r="B31" t="str">
            <v>Salaries, Leave, Super, Payroll Tax, Wcomp</v>
          </cell>
          <cell r="C31">
            <v>1036221.4000000003</v>
          </cell>
          <cell r="D31">
            <v>950236.6100000001</v>
          </cell>
          <cell r="E31">
            <v>1024167.0600000006</v>
          </cell>
          <cell r="F31">
            <v>1073571.0455622138</v>
          </cell>
          <cell r="G31">
            <v>949186.15132593771</v>
          </cell>
          <cell r="H31">
            <v>957598.79697830335</v>
          </cell>
          <cell r="I31">
            <v>826956.86403651512</v>
          </cell>
          <cell r="J31">
            <v>921329.241954959</v>
          </cell>
          <cell r="K31">
            <v>1002907.0159596256</v>
          </cell>
          <cell r="L31">
            <v>956910.37723398674</v>
          </cell>
          <cell r="M31">
            <v>989458.25283334719</v>
          </cell>
          <cell r="N31">
            <v>1011816.5008336388</v>
          </cell>
          <cell r="O31">
            <v>11700359.316718526</v>
          </cell>
          <cell r="P31">
            <v>0.14818758765223033</v>
          </cell>
          <cell r="R31">
            <v>1036221.4000000003</v>
          </cell>
          <cell r="S31">
            <v>1986458.0100000002</v>
          </cell>
          <cell r="T31">
            <v>3010625.0700000008</v>
          </cell>
          <cell r="U31">
            <v>4084196.1155622145</v>
          </cell>
          <cell r="V31">
            <v>5033382.2668881519</v>
          </cell>
          <cell r="W31">
            <v>5990981.0638664551</v>
          </cell>
          <cell r="X31">
            <v>6817937.9279029705</v>
          </cell>
          <cell r="Y31">
            <v>7739267.1698579295</v>
          </cell>
          <cell r="Z31">
            <v>8742174.1858175546</v>
          </cell>
          <cell r="AA31">
            <v>9699084.5630515404</v>
          </cell>
          <cell r="AB31">
            <v>10688542.815884888</v>
          </cell>
          <cell r="AC31">
            <v>11700359.316718526</v>
          </cell>
        </row>
        <row r="32">
          <cell r="A32" t="str">
            <v>Installation Labour</v>
          </cell>
          <cell r="B32" t="str">
            <v>Installation Labour</v>
          </cell>
          <cell r="C32">
            <v>523934.84</v>
          </cell>
          <cell r="D32">
            <v>466170.2099999999</v>
          </cell>
          <cell r="E32">
            <v>508038.4200000001</v>
          </cell>
          <cell r="F32">
            <v>581658.58134416072</v>
          </cell>
          <cell r="G32">
            <v>524362.98463192466</v>
          </cell>
          <cell r="H32">
            <v>495722.44707299815</v>
          </cell>
          <cell r="I32">
            <v>279842.70917656628</v>
          </cell>
          <cell r="J32">
            <v>472380.4906866586</v>
          </cell>
          <cell r="K32">
            <v>566296.97165144724</v>
          </cell>
          <cell r="L32">
            <v>505841.29576539283</v>
          </cell>
          <cell r="M32">
            <v>574136.88967350149</v>
          </cell>
          <cell r="N32">
            <v>551391.0686207274</v>
          </cell>
          <cell r="O32">
            <v>6049776.9086233769</v>
          </cell>
          <cell r="P32">
            <v>7.6621736277967395E-2</v>
          </cell>
          <cell r="R32">
            <v>523934.84</v>
          </cell>
          <cell r="S32">
            <v>990105.04999999993</v>
          </cell>
          <cell r="T32">
            <v>1498143.47</v>
          </cell>
          <cell r="U32">
            <v>2079802.0513441607</v>
          </cell>
          <cell r="V32">
            <v>2604165.0359760853</v>
          </cell>
          <cell r="W32">
            <v>3099887.4830490835</v>
          </cell>
          <cell r="X32">
            <v>3379730.19222565</v>
          </cell>
          <cell r="Y32">
            <v>3852110.6829123087</v>
          </cell>
          <cell r="Z32">
            <v>4418407.6545637557</v>
          </cell>
          <cell r="AA32">
            <v>4924248.9503291482</v>
          </cell>
          <cell r="AB32">
            <v>5498385.8400026495</v>
          </cell>
          <cell r="AC32">
            <v>6049776.9086233769</v>
          </cell>
        </row>
        <row r="33">
          <cell r="A33" t="str">
            <v>Sales Commission</v>
          </cell>
          <cell r="B33" t="str">
            <v>Sales Commission</v>
          </cell>
          <cell r="C33">
            <v>79172.88</v>
          </cell>
          <cell r="D33">
            <v>49866.460000000006</v>
          </cell>
          <cell r="E33">
            <v>60393.869999999995</v>
          </cell>
          <cell r="F33">
            <v>89974.813433949806</v>
          </cell>
          <cell r="G33">
            <v>80938.194580811731</v>
          </cell>
          <cell r="H33">
            <v>75038.340453537923</v>
          </cell>
          <cell r="I33">
            <v>43254.215593526998</v>
          </cell>
          <cell r="J33">
            <v>75220.008577199667</v>
          </cell>
          <cell r="K33">
            <v>92429.805298714957</v>
          </cell>
          <cell r="L33">
            <v>82258.306403586234</v>
          </cell>
          <cell r="M33">
            <v>93534.897491326803</v>
          </cell>
          <cell r="N33">
            <v>90233.403394866589</v>
          </cell>
          <cell r="O33">
            <v>912315.19522752066</v>
          </cell>
          <cell r="P33">
            <v>1.1554669758394753E-2</v>
          </cell>
          <cell r="R33">
            <v>79172.88</v>
          </cell>
          <cell r="S33">
            <v>129039.34000000001</v>
          </cell>
          <cell r="T33">
            <v>189433.21000000002</v>
          </cell>
          <cell r="U33">
            <v>279408.0234339498</v>
          </cell>
          <cell r="V33">
            <v>360346.21801476151</v>
          </cell>
          <cell r="W33">
            <v>435384.55846829945</v>
          </cell>
          <cell r="X33">
            <v>478638.77406182647</v>
          </cell>
          <cell r="Y33">
            <v>553858.78263902618</v>
          </cell>
          <cell r="Z33">
            <v>646288.58793774107</v>
          </cell>
          <cell r="AA33">
            <v>728546.89434132725</v>
          </cell>
          <cell r="AB33">
            <v>822081.79183265404</v>
          </cell>
          <cell r="AC33">
            <v>912315.19522752066</v>
          </cell>
        </row>
        <row r="34">
          <cell r="A34" t="str">
            <v>Sales Advertising</v>
          </cell>
          <cell r="B34" t="str">
            <v>Advertising Expenses</v>
          </cell>
          <cell r="C34">
            <v>48241.180000000008</v>
          </cell>
          <cell r="D34">
            <v>21989.779999999992</v>
          </cell>
          <cell r="E34">
            <v>49773.560000000012</v>
          </cell>
          <cell r="F34">
            <v>80962.819166666668</v>
          </cell>
          <cell r="G34">
            <v>80962.819166666668</v>
          </cell>
          <cell r="H34">
            <v>80962.819166666668</v>
          </cell>
          <cell r="I34">
            <v>80962.819166666668</v>
          </cell>
          <cell r="J34">
            <v>80962.819166666668</v>
          </cell>
          <cell r="K34">
            <v>80962.819166666668</v>
          </cell>
          <cell r="L34">
            <v>80962.819166666668</v>
          </cell>
          <cell r="M34">
            <v>80962.819166666668</v>
          </cell>
          <cell r="N34">
            <v>80962.819166666668</v>
          </cell>
          <cell r="O34">
            <v>848669.89250000019</v>
          </cell>
          <cell r="P34">
            <v>1.0748588199590769E-2</v>
          </cell>
          <cell r="R34">
            <v>48241.180000000008</v>
          </cell>
          <cell r="S34">
            <v>70230.959999999992</v>
          </cell>
          <cell r="T34">
            <v>120004.52</v>
          </cell>
          <cell r="U34">
            <v>200967.33916666667</v>
          </cell>
          <cell r="V34">
            <v>281930.15833333333</v>
          </cell>
          <cell r="W34">
            <v>362892.97749999998</v>
          </cell>
          <cell r="X34">
            <v>443855.79666666663</v>
          </cell>
          <cell r="Y34">
            <v>524818.61583333334</v>
          </cell>
          <cell r="Z34">
            <v>605781.43500000006</v>
          </cell>
          <cell r="AA34">
            <v>686744.25416666677</v>
          </cell>
          <cell r="AB34">
            <v>767707.07333333348</v>
          </cell>
          <cell r="AC34">
            <v>848669.89250000019</v>
          </cell>
        </row>
        <row r="35">
          <cell r="A35" t="str">
            <v>Sales Doubtful Debts</v>
          </cell>
          <cell r="B35" t="str">
            <v>Doubtful Debts</v>
          </cell>
          <cell r="C35">
            <v>19999.999999999996</v>
          </cell>
          <cell r="D35">
            <v>19999.999999999996</v>
          </cell>
          <cell r="E35">
            <v>19999.999999999996</v>
          </cell>
          <cell r="F35">
            <v>18463.3191644242</v>
          </cell>
          <cell r="G35">
            <v>17693.653834807414</v>
          </cell>
          <cell r="H35">
            <v>17191.152484982056</v>
          </cell>
          <cell r="I35">
            <v>14484.040529223694</v>
          </cell>
          <cell r="J35">
            <v>17206.625490821007</v>
          </cell>
          <cell r="K35">
            <v>18672.415304640941</v>
          </cell>
          <cell r="L35">
            <v>17806.090169427622</v>
          </cell>
          <cell r="M35">
            <v>18766.538024709876</v>
          </cell>
          <cell r="N35">
            <v>19285.343743610199</v>
          </cell>
          <cell r="O35">
            <v>219569.178746647</v>
          </cell>
          <cell r="P35">
            <v>2.7808912564552253E-3</v>
          </cell>
          <cell r="R35">
            <v>19999.999999999996</v>
          </cell>
          <cell r="S35">
            <v>39999.999999999993</v>
          </cell>
          <cell r="T35">
            <v>59999.999999999985</v>
          </cell>
          <cell r="U35">
            <v>78463.319164424189</v>
          </cell>
          <cell r="V35">
            <v>96156.972999231599</v>
          </cell>
          <cell r="W35">
            <v>113348.12548421365</v>
          </cell>
          <cell r="X35">
            <v>127832.16601343735</v>
          </cell>
          <cell r="Y35">
            <v>145038.79150425835</v>
          </cell>
          <cell r="Z35">
            <v>163711.2068088993</v>
          </cell>
          <cell r="AA35">
            <v>181517.29697832692</v>
          </cell>
          <cell r="AB35">
            <v>200283.8350030368</v>
          </cell>
          <cell r="AC35">
            <v>219569.178746647</v>
          </cell>
        </row>
        <row r="36">
          <cell r="A36" t="str">
            <v>Sales Motor</v>
          </cell>
          <cell r="B36" t="str">
            <v>Motor Vehicle Expenses</v>
          </cell>
          <cell r="C36">
            <v>85979.479999999981</v>
          </cell>
          <cell r="D36">
            <v>79869.099999999977</v>
          </cell>
          <cell r="E36">
            <v>82988.730000000025</v>
          </cell>
          <cell r="F36">
            <v>94821.710661245466</v>
          </cell>
          <cell r="G36">
            <v>90554.168690938051</v>
          </cell>
          <cell r="H36">
            <v>81628.293387297366</v>
          </cell>
          <cell r="I36">
            <v>73460.751416989937</v>
          </cell>
          <cell r="J36">
            <v>101329.16869093805</v>
          </cell>
          <cell r="K36">
            <v>107885.30778225408</v>
          </cell>
          <cell r="L36">
            <v>98959.432478613366</v>
          </cell>
          <cell r="M36">
            <v>102237.50202427138</v>
          </cell>
          <cell r="N36">
            <v>105515.57156992942</v>
          </cell>
          <cell r="O36">
            <v>1105229.2167024771</v>
          </cell>
          <cell r="P36">
            <v>1.3997967668555171E-2</v>
          </cell>
          <cell r="R36">
            <v>85979.479999999981</v>
          </cell>
          <cell r="S36">
            <v>165848.57999999996</v>
          </cell>
          <cell r="T36">
            <v>248837.31</v>
          </cell>
          <cell r="U36">
            <v>343659.02066124545</v>
          </cell>
          <cell r="V36">
            <v>434213.18935218349</v>
          </cell>
          <cell r="W36">
            <v>515841.48273948085</v>
          </cell>
          <cell r="X36">
            <v>589302.23415647075</v>
          </cell>
          <cell r="Y36">
            <v>690631.40284740878</v>
          </cell>
          <cell r="Z36">
            <v>798516.71062966285</v>
          </cell>
          <cell r="AA36">
            <v>897476.14310827618</v>
          </cell>
          <cell r="AB36">
            <v>999713.64513254759</v>
          </cell>
          <cell r="AC36">
            <v>1105229.2167024771</v>
          </cell>
        </row>
        <row r="37">
          <cell r="A37" t="str">
            <v>Sales Rent</v>
          </cell>
          <cell r="B37" t="str">
            <v>Rent</v>
          </cell>
          <cell r="C37">
            <v>137608.00999999998</v>
          </cell>
          <cell r="D37">
            <v>145051.73000000001</v>
          </cell>
          <cell r="E37">
            <v>133993.79999999999</v>
          </cell>
          <cell r="F37">
            <v>140274.22474721668</v>
          </cell>
          <cell r="G37">
            <v>143581.36224721669</v>
          </cell>
          <cell r="H37">
            <v>138647.62224721667</v>
          </cell>
          <cell r="I37">
            <v>153647.62224721667</v>
          </cell>
          <cell r="J37">
            <v>151367.6389138833</v>
          </cell>
          <cell r="K37">
            <v>151367.6389138833</v>
          </cell>
          <cell r="L37">
            <v>151367.6389138833</v>
          </cell>
          <cell r="M37">
            <v>151367.6389138833</v>
          </cell>
          <cell r="N37">
            <v>151367.6389138833</v>
          </cell>
          <cell r="O37">
            <v>1749642.5660582834</v>
          </cell>
          <cell r="P37">
            <v>2.2159602461726043E-2</v>
          </cell>
          <cell r="R37">
            <v>137608.00999999998</v>
          </cell>
          <cell r="S37">
            <v>282659.74</v>
          </cell>
          <cell r="T37">
            <v>416653.54</v>
          </cell>
          <cell r="U37">
            <v>556927.7647472166</v>
          </cell>
          <cell r="V37">
            <v>700509.12699443335</v>
          </cell>
          <cell r="W37">
            <v>839156.74924164999</v>
          </cell>
          <cell r="X37">
            <v>992804.37148886663</v>
          </cell>
          <cell r="Y37">
            <v>1144172.01040275</v>
          </cell>
          <cell r="Z37">
            <v>1295539.6493166334</v>
          </cell>
          <cell r="AA37">
            <v>1446907.2882305167</v>
          </cell>
          <cell r="AB37">
            <v>1598274.9271444001</v>
          </cell>
          <cell r="AC37">
            <v>1749642.5660582834</v>
          </cell>
        </row>
        <row r="38">
          <cell r="A38" t="str">
            <v>Sales Telephone</v>
          </cell>
          <cell r="B38" t="str">
            <v>Telephone</v>
          </cell>
          <cell r="C38">
            <v>32793.879999999997</v>
          </cell>
          <cell r="D38">
            <v>33350.19999999999</v>
          </cell>
          <cell r="E38">
            <v>37470.99</v>
          </cell>
          <cell r="F38">
            <v>35119.860794372558</v>
          </cell>
          <cell r="G38">
            <v>30539.009386410919</v>
          </cell>
          <cell r="H38">
            <v>25958.157978449279</v>
          </cell>
          <cell r="I38">
            <v>21377.30657048765</v>
          </cell>
          <cell r="J38">
            <v>30539.009386410919</v>
          </cell>
          <cell r="K38">
            <v>33592.91032505202</v>
          </cell>
          <cell r="L38">
            <v>29012.05891709037</v>
          </cell>
          <cell r="M38">
            <v>30539.009386410919</v>
          </cell>
          <cell r="N38">
            <v>32065.959855731464</v>
          </cell>
          <cell r="O38">
            <v>372358.35260041605</v>
          </cell>
          <cell r="P38">
            <v>4.7159992715069604E-3</v>
          </cell>
          <cell r="R38">
            <v>32793.879999999997</v>
          </cell>
          <cell r="S38">
            <v>66144.079999999987</v>
          </cell>
          <cell r="T38">
            <v>103615.06999999998</v>
          </cell>
          <cell r="U38">
            <v>138734.93079437254</v>
          </cell>
          <cell r="V38">
            <v>169273.94018078345</v>
          </cell>
          <cell r="W38">
            <v>195232.09815923273</v>
          </cell>
          <cell r="X38">
            <v>216609.40472972038</v>
          </cell>
          <cell r="Y38">
            <v>247148.41411613129</v>
          </cell>
          <cell r="Z38">
            <v>280741.3244411833</v>
          </cell>
          <cell r="AA38">
            <v>309753.38335827366</v>
          </cell>
          <cell r="AB38">
            <v>340292.39274468459</v>
          </cell>
          <cell r="AC38">
            <v>372358.35260041605</v>
          </cell>
        </row>
        <row r="39">
          <cell r="A39" t="str">
            <v>Sales Freight</v>
          </cell>
          <cell r="B39" t="str">
            <v>Freight - Outwards</v>
          </cell>
          <cell r="C39">
            <v>234066.46999999997</v>
          </cell>
          <cell r="D39">
            <v>215461.09999999998</v>
          </cell>
          <cell r="E39">
            <v>195146.26000000007</v>
          </cell>
          <cell r="F39">
            <v>174565.23363789555</v>
          </cell>
          <cell r="G39">
            <v>152237.99716926515</v>
          </cell>
          <cell r="H39">
            <v>141578.22330561775</v>
          </cell>
          <cell r="I39">
            <v>84151.111354596127</v>
          </cell>
          <cell r="J39">
            <v>141906.45872884878</v>
          </cell>
          <cell r="K39">
            <v>173000.87857943968</v>
          </cell>
          <cell r="L39">
            <v>154623.15673455864</v>
          </cell>
          <cell r="M39">
            <v>174997.54368633917</v>
          </cell>
          <cell r="N39">
            <v>169032.45036009207</v>
          </cell>
          <cell r="O39">
            <v>2010766.883556653</v>
          </cell>
          <cell r="P39">
            <v>2.5466798560578069E-2</v>
          </cell>
          <cell r="R39">
            <v>234066.46999999997</v>
          </cell>
          <cell r="S39">
            <v>449527.56999999995</v>
          </cell>
          <cell r="T39">
            <v>644673.83000000007</v>
          </cell>
          <cell r="U39">
            <v>819239.06363789563</v>
          </cell>
          <cell r="V39">
            <v>971477.0608071608</v>
          </cell>
          <cell r="W39">
            <v>1113055.2841127785</v>
          </cell>
          <cell r="X39">
            <v>1197206.3954673747</v>
          </cell>
          <cell r="Y39">
            <v>1339112.8541962234</v>
          </cell>
          <cell r="Z39">
            <v>1512113.732775663</v>
          </cell>
          <cell r="AA39">
            <v>1666736.8895102218</v>
          </cell>
          <cell r="AB39">
            <v>1841734.4331965609</v>
          </cell>
          <cell r="AC39">
            <v>2010766.883556653</v>
          </cell>
        </row>
        <row r="40">
          <cell r="A40" t="str">
            <v>Sales Insurance</v>
          </cell>
          <cell r="B40" t="str">
            <v>Insurance - General</v>
          </cell>
          <cell r="C40">
            <v>13392.490000000002</v>
          </cell>
          <cell r="D40">
            <v>13218.62</v>
          </cell>
          <cell r="E40">
            <v>16671.199999999997</v>
          </cell>
          <cell r="F40">
            <v>14807.744996538002</v>
          </cell>
          <cell r="G40">
            <v>14807.744996538002</v>
          </cell>
          <cell r="H40">
            <v>14807.744996538002</v>
          </cell>
          <cell r="I40">
            <v>14807.744996538002</v>
          </cell>
          <cell r="J40">
            <v>14807.744996538002</v>
          </cell>
          <cell r="K40">
            <v>14807.744996538002</v>
          </cell>
          <cell r="L40">
            <v>14807.744996538002</v>
          </cell>
          <cell r="M40">
            <v>14807.744996538002</v>
          </cell>
          <cell r="N40">
            <v>14807.744996538002</v>
          </cell>
          <cell r="O40">
            <v>176552.01496884204</v>
          </cell>
          <cell r="P40">
            <v>2.2360695501025662E-3</v>
          </cell>
          <cell r="R40">
            <v>13392.490000000002</v>
          </cell>
          <cell r="S40">
            <v>26611.11</v>
          </cell>
          <cell r="T40">
            <v>43282.31</v>
          </cell>
          <cell r="U40">
            <v>58090.054996537998</v>
          </cell>
          <cell r="V40">
            <v>72897.799993075998</v>
          </cell>
          <cell r="W40">
            <v>87705.544989614005</v>
          </cell>
          <cell r="X40">
            <v>102513.28998615201</v>
          </cell>
          <cell r="Y40">
            <v>117321.03498269002</v>
          </cell>
          <cell r="Z40">
            <v>132128.77997922801</v>
          </cell>
          <cell r="AA40">
            <v>146936.52497576602</v>
          </cell>
          <cell r="AB40">
            <v>161744.26997230403</v>
          </cell>
          <cell r="AC40">
            <v>176552.01496884204</v>
          </cell>
        </row>
        <row r="41">
          <cell r="A41" t="str">
            <v>Sales Warranty</v>
          </cell>
          <cell r="B41" t="str">
            <v>Warranty</v>
          </cell>
          <cell r="C41">
            <v>20587.43</v>
          </cell>
          <cell r="D41">
            <v>19840.09</v>
          </cell>
          <cell r="E41">
            <v>55546.18</v>
          </cell>
          <cell r="F41">
            <v>19467.278510680419</v>
          </cell>
          <cell r="G41">
            <v>20237.688309260626</v>
          </cell>
          <cell r="H41">
            <v>16641.681482599724</v>
          </cell>
          <cell r="I41">
            <v>11720.655573856455</v>
          </cell>
          <cell r="J41">
            <v>17022.680726742259</v>
          </cell>
          <cell r="K41">
            <v>17688.378295922903</v>
          </cell>
          <cell r="L41">
            <v>19485.957885375577</v>
          </cell>
          <cell r="M41">
            <v>21424.722384003235</v>
          </cell>
          <cell r="N41">
            <v>19901.782836962822</v>
          </cell>
          <cell r="O41">
            <v>259564.52600540401</v>
          </cell>
          <cell r="P41">
            <v>3.2874410013950819E-3</v>
          </cell>
          <cell r="R41">
            <v>20587.43</v>
          </cell>
          <cell r="S41">
            <v>40427.520000000004</v>
          </cell>
          <cell r="T41">
            <v>95973.700000000012</v>
          </cell>
          <cell r="U41">
            <v>115440.97851068043</v>
          </cell>
          <cell r="V41">
            <v>135678.66681994105</v>
          </cell>
          <cell r="W41">
            <v>152320.34830254078</v>
          </cell>
          <cell r="X41">
            <v>164041.00387639724</v>
          </cell>
          <cell r="Y41">
            <v>181063.6846031395</v>
          </cell>
          <cell r="Z41">
            <v>198752.06289906241</v>
          </cell>
          <cell r="AA41">
            <v>218238.02078443798</v>
          </cell>
          <cell r="AB41">
            <v>239662.7431684412</v>
          </cell>
          <cell r="AC41">
            <v>259564.52600540401</v>
          </cell>
        </row>
        <row r="42">
          <cell r="A42" t="str">
            <v>Sales Other</v>
          </cell>
          <cell r="B42" t="str">
            <v>Other Selling Expenses</v>
          </cell>
          <cell r="C42">
            <v>122872.94000000002</v>
          </cell>
          <cell r="D42">
            <v>123076.35</v>
          </cell>
          <cell r="E42">
            <v>103658.89999999992</v>
          </cell>
          <cell r="F42">
            <v>127214.58198196182</v>
          </cell>
          <cell r="G42">
            <v>121469.38388279568</v>
          </cell>
          <cell r="H42">
            <v>138130.56374143122</v>
          </cell>
          <cell r="I42">
            <v>101766.05587052637</v>
          </cell>
          <cell r="J42">
            <v>120989.22273239621</v>
          </cell>
          <cell r="K42">
            <v>129242.57292534495</v>
          </cell>
          <cell r="L42">
            <v>121821.28611402602</v>
          </cell>
          <cell r="M42">
            <v>127171.44097618328</v>
          </cell>
          <cell r="N42">
            <v>127171.94533349357</v>
          </cell>
          <cell r="O42">
            <v>1464585.2435581593</v>
          </cell>
          <cell r="P42">
            <v>1.8549289665302934E-2</v>
          </cell>
          <cell r="R42">
            <v>122872.94000000002</v>
          </cell>
          <cell r="S42">
            <v>245949.29000000004</v>
          </cell>
          <cell r="T42">
            <v>349608.18999999994</v>
          </cell>
          <cell r="U42">
            <v>476822.77198196179</v>
          </cell>
          <cell r="V42">
            <v>598292.15586475749</v>
          </cell>
          <cell r="W42">
            <v>736422.71960618871</v>
          </cell>
          <cell r="X42">
            <v>838188.77547671506</v>
          </cell>
          <cell r="Y42">
            <v>959177.99820911128</v>
          </cell>
          <cell r="Z42">
            <v>1088420.5711344562</v>
          </cell>
          <cell r="AA42">
            <v>1210241.8572484823</v>
          </cell>
          <cell r="AB42">
            <v>1337413.2982246657</v>
          </cell>
          <cell r="AC42">
            <v>1464585.2435581593</v>
          </cell>
        </row>
        <row r="43">
          <cell r="B43" t="str">
            <v>Total Selling Expenses</v>
          </cell>
          <cell r="C43">
            <v>2354871</v>
          </cell>
          <cell r="D43">
            <v>2138130.25</v>
          </cell>
          <cell r="E43">
            <v>2287848.9700000011</v>
          </cell>
          <cell r="F43">
            <v>2450901.214001325</v>
          </cell>
          <cell r="G43">
            <v>2226571.1582225729</v>
          </cell>
          <cell r="H43">
            <v>2183905.843295638</v>
          </cell>
          <cell r="I43">
            <v>1706431.8965327099</v>
          </cell>
          <cell r="J43">
            <v>2145061.1100520622</v>
          </cell>
          <cell r="K43">
            <v>2388854.4591995305</v>
          </cell>
          <cell r="L43">
            <v>2233856.1647791453</v>
          </cell>
          <cell r="M43">
            <v>2379404.9995571813</v>
          </cell>
          <cell r="N43">
            <v>2373552.2296261401</v>
          </cell>
          <cell r="O43">
            <v>26869389.295266304</v>
          </cell>
          <cell r="P43">
            <v>0.34030664132380528</v>
          </cell>
          <cell r="R43">
            <v>2354871</v>
          </cell>
          <cell r="S43">
            <v>4493001.2499999991</v>
          </cell>
          <cell r="T43">
            <v>6780850.2200000007</v>
          </cell>
          <cell r="U43">
            <v>9231751.4340013266</v>
          </cell>
          <cell r="V43">
            <v>11458322.592223898</v>
          </cell>
          <cell r="W43">
            <v>13642228.435519537</v>
          </cell>
          <cell r="X43">
            <v>15348660.332052249</v>
          </cell>
          <cell r="Y43">
            <v>17493721.44210431</v>
          </cell>
          <cell r="Z43">
            <v>19882575.901303835</v>
          </cell>
          <cell r="AA43">
            <v>22116432.06608298</v>
          </cell>
          <cell r="AB43">
            <v>24495837.065640166</v>
          </cell>
          <cell r="AC43">
            <v>26869389.295266304</v>
          </cell>
        </row>
        <row r="44">
          <cell r="C44">
            <v>0.35412291633733389</v>
          </cell>
          <cell r="D44">
            <v>0.36414084386396972</v>
          </cell>
          <cell r="E44">
            <v>0.35169197743760572</v>
          </cell>
          <cell r="F44">
            <v>0.3434581010088667</v>
          </cell>
          <cell r="G44">
            <v>0.338655718020066</v>
          </cell>
          <cell r="H44">
            <v>0.36069818470086412</v>
          </cell>
          <cell r="I44">
            <v>0.45311064304270321</v>
          </cell>
          <cell r="J44">
            <v>0.33867261081602562</v>
          </cell>
          <cell r="K44">
            <v>0.30643123579783432</v>
          </cell>
          <cell r="L44">
            <v>0.32366787538017661</v>
          </cell>
          <cell r="M44">
            <v>0.30711340526823611</v>
          </cell>
          <cell r="N44">
            <v>0.31151518200352274</v>
          </cell>
          <cell r="O44">
            <v>0.34030664132380528</v>
          </cell>
          <cell r="R44">
            <v>0.35412291633733389</v>
          </cell>
          <cell r="S44">
            <v>0.35882059681371409</v>
          </cell>
          <cell r="T44">
            <v>0.3563833273713447</v>
          </cell>
          <cell r="U44">
            <v>0.35285794685024341</v>
          </cell>
          <cell r="V44">
            <v>0.35000568934862114</v>
          </cell>
          <cell r="W44">
            <v>0.35167456765229366</v>
          </cell>
          <cell r="X44">
            <v>0.3606507888460177</v>
          </cell>
          <cell r="Y44">
            <v>0.35780361622241574</v>
          </cell>
          <cell r="Z44">
            <v>0.35073885354320034</v>
          </cell>
          <cell r="AA44">
            <v>0.34780069694116106</v>
          </cell>
          <cell r="AB44">
            <v>0.3433818050848968</v>
          </cell>
          <cell r="AC44">
            <v>0.34030664132380528</v>
          </cell>
        </row>
        <row r="45">
          <cell r="B45" t="str">
            <v>Administrative expenses</v>
          </cell>
        </row>
        <row r="46">
          <cell r="A46" t="str">
            <v>Admin Labour</v>
          </cell>
          <cell r="B46" t="str">
            <v>Salaries, Leave, Super, Payroll Tax, Wcomp</v>
          </cell>
          <cell r="C46">
            <v>184000.07000000007</v>
          </cell>
          <cell r="D46">
            <v>179827.99000000002</v>
          </cell>
          <cell r="E46">
            <v>208510.43000000002</v>
          </cell>
          <cell r="F46">
            <v>232737.29307997748</v>
          </cell>
          <cell r="G46">
            <v>212171.10119849234</v>
          </cell>
          <cell r="H46">
            <v>211674.9478492082</v>
          </cell>
          <cell r="I46">
            <v>192195.79329726021</v>
          </cell>
          <cell r="J46">
            <v>232318.68239507353</v>
          </cell>
          <cell r="K46">
            <v>261255.24433999526</v>
          </cell>
          <cell r="L46">
            <v>261255.24433999526</v>
          </cell>
          <cell r="M46">
            <v>264572.62599314819</v>
          </cell>
          <cell r="N46">
            <v>271879.30468089879</v>
          </cell>
          <cell r="O46">
            <v>2712398.7271740492</v>
          </cell>
          <cell r="P46">
            <v>3.4353117989852577E-2</v>
          </cell>
          <cell r="R46">
            <v>184000.07000000007</v>
          </cell>
          <cell r="S46">
            <v>363828.06000000006</v>
          </cell>
          <cell r="T46">
            <v>572338.49000000011</v>
          </cell>
          <cell r="U46">
            <v>805075.78307997761</v>
          </cell>
          <cell r="V46">
            <v>1017246.88427847</v>
          </cell>
          <cell r="W46">
            <v>1228921.8321276782</v>
          </cell>
          <cell r="X46">
            <v>1421117.6254249385</v>
          </cell>
          <cell r="Y46">
            <v>1653436.3078200121</v>
          </cell>
          <cell r="Z46">
            <v>1914691.5521600074</v>
          </cell>
          <cell r="AA46">
            <v>2175946.7965000025</v>
          </cell>
          <cell r="AB46">
            <v>2440519.4224931505</v>
          </cell>
          <cell r="AC46">
            <v>2712398.7271740492</v>
          </cell>
        </row>
        <row r="47">
          <cell r="A47" t="str">
            <v>Admin Telephone</v>
          </cell>
          <cell r="B47" t="str">
            <v>Telephone</v>
          </cell>
          <cell r="C47">
            <v>17870.349999999999</v>
          </cell>
          <cell r="D47">
            <v>11024.75</v>
          </cell>
          <cell r="E47">
            <v>15308.29</v>
          </cell>
          <cell r="F47">
            <v>15460.58091286307</v>
          </cell>
          <cell r="G47">
            <v>13443.983402489626</v>
          </cell>
          <cell r="H47">
            <v>11427.385892116183</v>
          </cell>
          <cell r="I47">
            <v>9410.7883817427391</v>
          </cell>
          <cell r="J47">
            <v>13443.983402489626</v>
          </cell>
          <cell r="K47">
            <v>14788.381742738587</v>
          </cell>
          <cell r="L47">
            <v>12771.784232365146</v>
          </cell>
          <cell r="M47">
            <v>13443.983402489626</v>
          </cell>
          <cell r="N47">
            <v>14116.182572614107</v>
          </cell>
          <cell r="O47">
            <v>162510.44394190871</v>
          </cell>
          <cell r="P47">
            <v>2.0582300085121223E-3</v>
          </cell>
          <cell r="R47">
            <v>17870.349999999999</v>
          </cell>
          <cell r="S47">
            <v>28895.1</v>
          </cell>
          <cell r="T47">
            <v>44203.39</v>
          </cell>
          <cell r="U47">
            <v>59663.970912863071</v>
          </cell>
          <cell r="V47">
            <v>73107.95431535269</v>
          </cell>
          <cell r="W47">
            <v>84535.340207468878</v>
          </cell>
          <cell r="X47">
            <v>93946.128589211614</v>
          </cell>
          <cell r="Y47">
            <v>107390.11199170124</v>
          </cell>
          <cell r="Z47">
            <v>122178.49373443983</v>
          </cell>
          <cell r="AA47">
            <v>134950.27796680498</v>
          </cell>
          <cell r="AB47">
            <v>148394.2613692946</v>
          </cell>
          <cell r="AC47">
            <v>162510.44394190871</v>
          </cell>
        </row>
        <row r="48">
          <cell r="A48" t="str">
            <v>Admin Other</v>
          </cell>
          <cell r="B48" t="str">
            <v>Other Admin Expenses</v>
          </cell>
          <cell r="C48">
            <v>102849.63</v>
          </cell>
          <cell r="D48">
            <v>137386.55999999997</v>
          </cell>
          <cell r="E48">
            <v>190811.36</v>
          </cell>
          <cell r="F48">
            <v>149318.58325565309</v>
          </cell>
          <cell r="G48">
            <v>171481.71992467967</v>
          </cell>
          <cell r="H48">
            <v>182704.99720333322</v>
          </cell>
          <cell r="I48">
            <v>143705.81008884497</v>
          </cell>
          <cell r="J48">
            <v>163688.79054118809</v>
          </cell>
          <cell r="K48">
            <v>188834.41123042267</v>
          </cell>
          <cell r="L48">
            <v>164490.60910018909</v>
          </cell>
          <cell r="M48">
            <v>183124.8168285526</v>
          </cell>
          <cell r="N48">
            <v>175167.77254804084</v>
          </cell>
          <cell r="O48">
            <v>1953565.0607209043</v>
          </cell>
          <cell r="P48">
            <v>2.4742325071697453E-2</v>
          </cell>
          <cell r="R48">
            <v>102849.63</v>
          </cell>
          <cell r="S48">
            <v>240236.18999999997</v>
          </cell>
          <cell r="T48">
            <v>431047.54999999993</v>
          </cell>
          <cell r="U48">
            <v>580366.13325565308</v>
          </cell>
          <cell r="V48">
            <v>751847.85318033281</v>
          </cell>
          <cell r="W48">
            <v>934552.85038366599</v>
          </cell>
          <cell r="X48">
            <v>1078258.6604725108</v>
          </cell>
          <cell r="Y48">
            <v>1241947.4510136989</v>
          </cell>
          <cell r="Z48">
            <v>1430781.8622441217</v>
          </cell>
          <cell r="AA48">
            <v>1595272.4713443108</v>
          </cell>
          <cell r="AB48">
            <v>1778397.2881728634</v>
          </cell>
          <cell r="AC48">
            <v>1953565.0607209043</v>
          </cell>
        </row>
        <row r="49">
          <cell r="A49" t="str">
            <v>Non Operating Income</v>
          </cell>
          <cell r="B49" t="str">
            <v>Non Operating Income</v>
          </cell>
          <cell r="C49">
            <v>-26483.930000000004</v>
          </cell>
          <cell r="D49">
            <v>-36368.799999999996</v>
          </cell>
          <cell r="E49">
            <v>-29877.82</v>
          </cell>
          <cell r="F49">
            <v>-23378.714845358496</v>
          </cell>
          <cell r="G49">
            <v>-21030.674018479825</v>
          </cell>
          <cell r="H49">
            <v>-19497.678261039324</v>
          </cell>
          <cell r="I49">
            <v>-11239.011603653566</v>
          </cell>
          <cell r="J49">
            <v>-19544.882218430099</v>
          </cell>
          <cell r="K49">
            <v>-24016.610636008314</v>
          </cell>
          <cell r="L49">
            <v>-31373.68687608678</v>
          </cell>
          <cell r="M49">
            <v>-24303.753607056209</v>
          </cell>
          <cell r="N49">
            <v>-33445.905881687613</v>
          </cell>
          <cell r="O49">
            <v>-300561.46794780024</v>
          </cell>
          <cell r="P49">
            <v>-3.8066761601719063E-3</v>
          </cell>
          <cell r="R49">
            <v>-26483.930000000004</v>
          </cell>
          <cell r="S49">
            <v>-62852.729999999996</v>
          </cell>
          <cell r="T49">
            <v>-92730.549999999988</v>
          </cell>
          <cell r="U49">
            <v>-116109.26484535848</v>
          </cell>
          <cell r="V49">
            <v>-137139.93886383832</v>
          </cell>
          <cell r="W49">
            <v>-156637.61712487764</v>
          </cell>
          <cell r="X49">
            <v>-167876.62872853121</v>
          </cell>
          <cell r="Y49">
            <v>-187421.51094696132</v>
          </cell>
          <cell r="Z49">
            <v>-211438.12158296964</v>
          </cell>
          <cell r="AA49">
            <v>-242811.80845905642</v>
          </cell>
          <cell r="AB49">
            <v>-267115.56206611264</v>
          </cell>
          <cell r="AC49">
            <v>-300561.46794780024</v>
          </cell>
        </row>
        <row r="50">
          <cell r="B50" t="str">
            <v>Total Administrative expenses</v>
          </cell>
          <cell r="C50">
            <v>278236.12000000005</v>
          </cell>
          <cell r="D50">
            <v>291870.5</v>
          </cell>
          <cell r="E50">
            <v>384752.26</v>
          </cell>
          <cell r="F50">
            <v>374137.74240313517</v>
          </cell>
          <cell r="G50">
            <v>376066.13050718181</v>
          </cell>
          <cell r="H50">
            <v>386309.65268361825</v>
          </cell>
          <cell r="I50">
            <v>334073.38016419439</v>
          </cell>
          <cell r="J50">
            <v>389906.57412032114</v>
          </cell>
          <cell r="K50">
            <v>440861.42667714821</v>
          </cell>
          <cell r="L50">
            <v>407143.95079646271</v>
          </cell>
          <cell r="M50">
            <v>436837.67261713417</v>
          </cell>
          <cell r="N50">
            <v>427717.35391986615</v>
          </cell>
          <cell r="O50">
            <v>4527912.7638890622</v>
          </cell>
          <cell r="P50">
            <v>5.7346996909890251E-2</v>
          </cell>
          <cell r="R50">
            <v>278236.12000000005</v>
          </cell>
          <cell r="S50">
            <v>570106.62</v>
          </cell>
          <cell r="T50">
            <v>954858.88000000012</v>
          </cell>
          <cell r="U50">
            <v>1328996.6224031353</v>
          </cell>
          <cell r="V50">
            <v>1705062.7529103172</v>
          </cell>
          <cell r="W50">
            <v>2091372.4055939356</v>
          </cell>
          <cell r="X50">
            <v>2425445.7857581298</v>
          </cell>
          <cell r="Y50">
            <v>2815352.3598784511</v>
          </cell>
          <cell r="Z50">
            <v>3256213.7865555994</v>
          </cell>
          <cell r="AA50">
            <v>3663357.7373520616</v>
          </cell>
          <cell r="AB50">
            <v>4100195.4099691957</v>
          </cell>
          <cell r="AC50">
            <v>4527912.7638890622</v>
          </cell>
        </row>
        <row r="51">
          <cell r="C51">
            <v>4.1840842341166209E-2</v>
          </cell>
          <cell r="D51">
            <v>4.9707902579367545E-2</v>
          </cell>
          <cell r="E51">
            <v>5.9144762140040975E-2</v>
          </cell>
          <cell r="F51">
            <v>5.2429954250067905E-2</v>
          </cell>
          <cell r="G51">
            <v>5.7198686410545263E-2</v>
          </cell>
          <cell r="H51">
            <v>6.3803662086973773E-2</v>
          </cell>
          <cell r="I51">
            <v>8.8706853415726677E-2</v>
          </cell>
          <cell r="J51">
            <v>6.1560333555465183E-2</v>
          </cell>
          <cell r="K51">
            <v>5.6551671145986318E-2</v>
          </cell>
          <cell r="L51">
            <v>5.8991899123107101E-2</v>
          </cell>
          <cell r="M51">
            <v>5.6383299695456031E-2</v>
          </cell>
          <cell r="N51">
            <v>5.6135461309565982E-2</v>
          </cell>
          <cell r="O51">
            <v>5.7346996909890251E-2</v>
          </cell>
          <cell r="R51">
            <v>4.1840842341166209E-2</v>
          </cell>
          <cell r="S51">
            <v>4.5529922262062435E-2</v>
          </cell>
          <cell r="T51">
            <v>5.018482546934587E-2</v>
          </cell>
          <cell r="U51">
            <v>5.0797188692159406E-2</v>
          </cell>
          <cell r="V51">
            <v>5.2082812245139137E-2</v>
          </cell>
          <cell r="W51">
            <v>5.3912195504822978E-2</v>
          </cell>
          <cell r="X51">
            <v>5.6991223794966774E-2</v>
          </cell>
          <cell r="Y51">
            <v>5.758313110441577E-2</v>
          </cell>
          <cell r="Z51">
            <v>5.7441284069896605E-2</v>
          </cell>
          <cell r="AA51">
            <v>5.7609580532195656E-2</v>
          </cell>
          <cell r="AB51">
            <v>5.7476398838842313E-2</v>
          </cell>
          <cell r="AC51">
            <v>5.7346996909890251E-2</v>
          </cell>
        </row>
        <row r="52">
          <cell r="B52" t="str">
            <v>EBITDA</v>
          </cell>
          <cell r="C52">
            <v>482052.71999999468</v>
          </cell>
          <cell r="D52">
            <v>139708.45000000112</v>
          </cell>
          <cell r="E52">
            <v>550513.43999999831</v>
          </cell>
          <cell r="F52">
            <v>615986.79457497271</v>
          </cell>
          <cell r="G52">
            <v>654062.47557220189</v>
          </cell>
          <cell r="H52">
            <v>378283.99506942998</v>
          </cell>
          <cell r="I52">
            <v>-448824.16160452971</v>
          </cell>
          <cell r="J52">
            <v>492771.61664562643</v>
          </cell>
          <cell r="K52">
            <v>1057618.5111872046</v>
          </cell>
          <cell r="L52">
            <v>752805.11920912366</v>
          </cell>
          <cell r="M52">
            <v>1046358.2740698704</v>
          </cell>
          <cell r="N52">
            <v>989248.63634138356</v>
          </cell>
          <cell r="O52">
            <v>6710585.8710652674</v>
          </cell>
          <cell r="P52">
            <v>8.4991025065818113E-2</v>
          </cell>
          <cell r="R52">
            <v>482052.71999999468</v>
          </cell>
          <cell r="S52">
            <v>747865.73999999661</v>
          </cell>
          <cell r="T52">
            <v>1172274.6099999945</v>
          </cell>
          <cell r="U52">
            <v>1788261.4045749644</v>
          </cell>
          <cell r="V52">
            <v>2442323.8801471675</v>
          </cell>
          <cell r="W52">
            <v>2820607.8752165902</v>
          </cell>
          <cell r="X52">
            <v>2371783.7136120615</v>
          </cell>
          <cell r="Y52">
            <v>2864555.3302576873</v>
          </cell>
          <cell r="Z52">
            <v>3922173.8414448984</v>
          </cell>
          <cell r="AA52">
            <v>4674978.9606540166</v>
          </cell>
          <cell r="AB52">
            <v>5721337.2347238809</v>
          </cell>
          <cell r="AC52">
            <v>6710585.8710652674</v>
          </cell>
        </row>
        <row r="53">
          <cell r="C53">
            <v>7.2490558945582304E-2</v>
          </cell>
          <cell r="D53">
            <v>2.3793476977339256E-2</v>
          </cell>
          <cell r="E53">
            <v>8.4625848497148839E-2</v>
          </cell>
          <cell r="F53">
            <v>8.632157571371811E-2</v>
          </cell>
          <cell r="G53">
            <v>9.9481211941910952E-2</v>
          </cell>
          <cell r="H53">
            <v>6.2478128689389248E-2</v>
          </cell>
          <cell r="I53">
            <v>-0.11917674821418361</v>
          </cell>
          <cell r="J53">
            <v>7.7801163408979759E-2</v>
          </cell>
          <cell r="K53">
            <v>0.1356664262813054</v>
          </cell>
          <cell r="L53">
            <v>0.109075435272632</v>
          </cell>
          <cell r="M53">
            <v>0.1350550464254707</v>
          </cell>
          <cell r="N53">
            <v>0.1298332369307762</v>
          </cell>
          <cell r="O53">
            <v>8.4991025065818113E-2</v>
          </cell>
          <cell r="R53">
            <v>7.2490558945582304E-2</v>
          </cell>
          <cell r="S53">
            <v>5.9726142111206575E-2</v>
          </cell>
          <cell r="T53">
            <v>6.1611613964353787E-2</v>
          </cell>
          <cell r="U53">
            <v>6.835130388431164E-2</v>
          </cell>
          <cell r="V53">
            <v>7.4603175674564301E-2</v>
          </cell>
          <cell r="W53">
            <v>7.2710705565580361E-2</v>
          </cell>
          <cell r="X53">
            <v>5.5730314488753478E-2</v>
          </cell>
          <cell r="Y53">
            <v>5.858949220310132E-2</v>
          </cell>
          <cell r="Z53">
            <v>6.918916157414505E-2</v>
          </cell>
          <cell r="AA53">
            <v>7.3518230058195091E-2</v>
          </cell>
          <cell r="AB53">
            <v>8.0201509419518008E-2</v>
          </cell>
          <cell r="AC53">
            <v>8.4991025065818113E-2</v>
          </cell>
        </row>
        <row r="55">
          <cell r="A55" t="str">
            <v>Depreciation</v>
          </cell>
          <cell r="B55" t="str">
            <v>Depreciation</v>
          </cell>
          <cell r="C55">
            <v>108851.51999999999</v>
          </cell>
          <cell r="D55">
            <v>34562.449999999997</v>
          </cell>
          <cell r="E55">
            <v>79473.029999999984</v>
          </cell>
          <cell r="F55">
            <v>68916.013531175093</v>
          </cell>
          <cell r="G55">
            <v>68050.599880204507</v>
          </cell>
          <cell r="H55">
            <v>68166.156809677923</v>
          </cell>
          <cell r="I55">
            <v>68786.736842880986</v>
          </cell>
          <cell r="J55">
            <v>68896.347904079041</v>
          </cell>
          <cell r="K55">
            <v>70303.802498549368</v>
          </cell>
          <cell r="L55">
            <v>70136.620838503732</v>
          </cell>
          <cell r="M55">
            <v>71021.062570323556</v>
          </cell>
          <cell r="N55">
            <v>71800.096698361187</v>
          </cell>
          <cell r="O55">
            <v>848964.43757375528</v>
          </cell>
          <cell r="P55">
            <v>1.0752318676813999E-2</v>
          </cell>
          <cell r="R55">
            <v>108851.51999999999</v>
          </cell>
          <cell r="S55">
            <v>143413.96999999997</v>
          </cell>
          <cell r="T55">
            <v>222886.99999999994</v>
          </cell>
          <cell r="U55">
            <v>291803.01353117503</v>
          </cell>
          <cell r="V55">
            <v>359853.61341137951</v>
          </cell>
          <cell r="W55">
            <v>428019.77022105746</v>
          </cell>
          <cell r="X55">
            <v>496806.50706393842</v>
          </cell>
          <cell r="Y55">
            <v>565702.85496801743</v>
          </cell>
          <cell r="Z55">
            <v>636006.65746656677</v>
          </cell>
          <cell r="AA55">
            <v>706143.27830507047</v>
          </cell>
          <cell r="AB55">
            <v>777164.34087539406</v>
          </cell>
          <cell r="AC55">
            <v>848964.43757375528</v>
          </cell>
        </row>
        <row r="56">
          <cell r="B56" t="str">
            <v>EBITA</v>
          </cell>
          <cell r="C56">
            <v>373201.19999999471</v>
          </cell>
          <cell r="D56">
            <v>105146.00000000112</v>
          </cell>
          <cell r="E56">
            <v>471040.40999999834</v>
          </cell>
          <cell r="F56">
            <v>547070.78104379761</v>
          </cell>
          <cell r="G56">
            <v>586011.87569199735</v>
          </cell>
          <cell r="H56">
            <v>310117.83825975202</v>
          </cell>
          <cell r="I56">
            <v>-517610.89844741067</v>
          </cell>
          <cell r="J56">
            <v>423875.26874154736</v>
          </cell>
          <cell r="K56">
            <v>987314.70868865529</v>
          </cell>
          <cell r="L56">
            <v>682668.49837061996</v>
          </cell>
          <cell r="M56">
            <v>975337.21149954677</v>
          </cell>
          <cell r="N56">
            <v>917448.53964302235</v>
          </cell>
          <cell r="O56">
            <v>5861621.4334915122</v>
          </cell>
          <cell r="P56">
            <v>7.4238706389004122E-2</v>
          </cell>
          <cell r="R56">
            <v>373201.19999999471</v>
          </cell>
          <cell r="S56">
            <v>604451.76999999664</v>
          </cell>
          <cell r="T56">
            <v>949387.60999999451</v>
          </cell>
          <cell r="U56">
            <v>1496458.3910437895</v>
          </cell>
          <cell r="V56">
            <v>2082470.266735788</v>
          </cell>
          <cell r="W56">
            <v>2392588.1049955329</v>
          </cell>
          <cell r="X56">
            <v>1874977.2065481232</v>
          </cell>
          <cell r="Y56">
            <v>2298852.4752896698</v>
          </cell>
          <cell r="Z56">
            <v>3286167.1839783317</v>
          </cell>
          <cell r="AA56">
            <v>3968835.6823489461</v>
          </cell>
          <cell r="AB56">
            <v>4944172.8938484872</v>
          </cell>
          <cell r="AC56">
            <v>5861621.4334915122</v>
          </cell>
        </row>
        <row r="57">
          <cell r="C57">
            <v>5.6121586840464185E-2</v>
          </cell>
          <cell r="D57">
            <v>1.7907212700873282E-2</v>
          </cell>
          <cell r="E57">
            <v>7.2409121151873881E-2</v>
          </cell>
          <cell r="F57">
            <v>7.666400036906533E-2</v>
          </cell>
          <cell r="G57">
            <v>8.9130891594402351E-2</v>
          </cell>
          <cell r="H57">
            <v>5.1219672151637835E-2</v>
          </cell>
          <cell r="I57">
            <v>-0.13744176226309884</v>
          </cell>
          <cell r="J57">
            <v>6.6923475164565427E-2</v>
          </cell>
          <cell r="K57">
            <v>0.12664817864468036</v>
          </cell>
          <cell r="L57">
            <v>9.891320038434058E-2</v>
          </cell>
          <cell r="M57">
            <v>0.12588825036687631</v>
          </cell>
          <cell r="N57">
            <v>0.12040988407100639</v>
          </cell>
          <cell r="O57">
            <v>7.4238706389004122E-2</v>
          </cell>
          <cell r="R57">
            <v>5.6121586840464185E-2</v>
          </cell>
          <cell r="S57">
            <v>4.8272798690297422E-2</v>
          </cell>
          <cell r="T57">
            <v>4.9897270171073996E-2</v>
          </cell>
          <cell r="U57">
            <v>5.7197947668491608E-2</v>
          </cell>
          <cell r="V57">
            <v>6.3611094502742729E-2</v>
          </cell>
          <cell r="W57">
            <v>6.1677048685358789E-2</v>
          </cell>
          <cell r="X57">
            <v>4.4056744626615102E-2</v>
          </cell>
          <cell r="Y57">
            <v>4.7019025170984594E-2</v>
          </cell>
          <cell r="Z57">
            <v>5.7969677388947587E-2</v>
          </cell>
          <cell r="AA57">
            <v>6.2413494737371837E-2</v>
          </cell>
          <cell r="AB57">
            <v>6.9307246304430109E-2</v>
          </cell>
          <cell r="AC57">
            <v>7.4238706389004122E-2</v>
          </cell>
        </row>
        <row r="59">
          <cell r="A59" t="str">
            <v>Amortisation</v>
          </cell>
          <cell r="B59" t="str">
            <v>Amortisation</v>
          </cell>
          <cell r="C59">
            <v>0</v>
          </cell>
          <cell r="D59">
            <v>0</v>
          </cell>
          <cell r="E59">
            <v>0</v>
          </cell>
          <cell r="F59">
            <v>847594</v>
          </cell>
          <cell r="G59">
            <v>211898.67</v>
          </cell>
          <cell r="H59">
            <v>211898.67</v>
          </cell>
          <cell r="I59">
            <v>211898.67</v>
          </cell>
          <cell r="J59">
            <v>211898.67</v>
          </cell>
          <cell r="K59">
            <v>211898.67</v>
          </cell>
          <cell r="L59">
            <v>211898.67</v>
          </cell>
          <cell r="M59">
            <v>211898.67</v>
          </cell>
          <cell r="N59">
            <v>211898.67</v>
          </cell>
          <cell r="O59">
            <v>2542783.3599999994</v>
          </cell>
          <cell r="R59">
            <v>0</v>
          </cell>
          <cell r="S59">
            <v>0</v>
          </cell>
          <cell r="T59">
            <v>0</v>
          </cell>
          <cell r="U59">
            <v>847594</v>
          </cell>
          <cell r="V59">
            <v>1059492.67</v>
          </cell>
          <cell r="W59">
            <v>1271391.3399999999</v>
          </cell>
          <cell r="X59">
            <v>1483290.0099999998</v>
          </cell>
          <cell r="Y59">
            <v>1695188.6799999997</v>
          </cell>
          <cell r="Z59">
            <v>1907087.3499999996</v>
          </cell>
          <cell r="AA59">
            <v>2118986.0199999996</v>
          </cell>
          <cell r="AB59">
            <v>2330884.6899999995</v>
          </cell>
          <cell r="AC59">
            <v>2542783.3599999994</v>
          </cell>
        </row>
        <row r="60">
          <cell r="B60" t="str">
            <v>EBIT</v>
          </cell>
          <cell r="C60">
            <v>373201.19999999471</v>
          </cell>
          <cell r="D60">
            <v>105146.00000000112</v>
          </cell>
          <cell r="E60">
            <v>471040.40999999834</v>
          </cell>
          <cell r="F60">
            <v>-300523.21895620239</v>
          </cell>
          <cell r="G60">
            <v>374113.20569199731</v>
          </cell>
          <cell r="H60">
            <v>98219.168259752012</v>
          </cell>
          <cell r="I60">
            <v>-729509.56844741071</v>
          </cell>
          <cell r="J60">
            <v>211976.59874154735</v>
          </cell>
          <cell r="K60">
            <v>775416.03868865524</v>
          </cell>
          <cell r="L60">
            <v>470769.82837061991</v>
          </cell>
          <cell r="M60">
            <v>763438.54149954673</v>
          </cell>
          <cell r="N60">
            <v>705549.86964302231</v>
          </cell>
          <cell r="O60">
            <v>3318838.0734915128</v>
          </cell>
          <cell r="R60">
            <v>373201.19999999471</v>
          </cell>
          <cell r="S60">
            <v>604451.76999999664</v>
          </cell>
          <cell r="T60">
            <v>949387.60999999451</v>
          </cell>
          <cell r="U60">
            <v>648864.39104378945</v>
          </cell>
          <cell r="V60">
            <v>1022977.596735788</v>
          </cell>
          <cell r="W60">
            <v>1121196.764995533</v>
          </cell>
          <cell r="X60">
            <v>391687.19654812338</v>
          </cell>
          <cell r="Y60">
            <v>603663.79528967012</v>
          </cell>
          <cell r="Z60">
            <v>1379079.8339783321</v>
          </cell>
          <cell r="AA60">
            <v>1849849.6623489466</v>
          </cell>
          <cell r="AB60">
            <v>2613288.2038484877</v>
          </cell>
          <cell r="AC60">
            <v>3318838.0734915128</v>
          </cell>
        </row>
        <row r="61">
          <cell r="C61">
            <v>5.6121586840464185E-2</v>
          </cell>
          <cell r="D61">
            <v>1.7907212700873282E-2</v>
          </cell>
          <cell r="E61">
            <v>7.2409121151873881E-2</v>
          </cell>
          <cell r="F61">
            <v>-4.2113951187472597E-2</v>
          </cell>
          <cell r="G61">
            <v>5.6901651593991957E-2</v>
          </cell>
          <cell r="H61">
            <v>1.6222071021459061E-2</v>
          </cell>
          <cell r="I61">
            <v>-0.19370743733556028</v>
          </cell>
          <cell r="J61">
            <v>3.3467889465376807E-2</v>
          </cell>
          <cell r="K61">
            <v>9.946679425269217E-2</v>
          </cell>
          <cell r="L61">
            <v>6.8210779433452731E-2</v>
          </cell>
          <cell r="M61">
            <v>9.8538168254910755E-2</v>
          </cell>
          <cell r="N61">
            <v>9.2599393142078462E-2</v>
          </cell>
          <cell r="O61">
            <v>4.2033803800908882E-2</v>
          </cell>
          <cell r="R61">
            <v>5.6121586840464185E-2</v>
          </cell>
          <cell r="S61">
            <v>4.8272798690297422E-2</v>
          </cell>
          <cell r="T61">
            <v>4.9897270171073996E-2</v>
          </cell>
          <cell r="U61">
            <v>2.4801031358435092E-2</v>
          </cell>
          <cell r="V61">
            <v>3.1247852907954586E-2</v>
          </cell>
          <cell r="W61">
            <v>2.8902637823916368E-2</v>
          </cell>
          <cell r="X61">
            <v>9.203558705444221E-3</v>
          </cell>
          <cell r="Y61">
            <v>1.2346891977903266E-2</v>
          </cell>
          <cell r="Z61">
            <v>2.4327676771619313E-2</v>
          </cell>
          <cell r="AA61">
            <v>2.9090542266444485E-2</v>
          </cell>
          <cell r="AB61">
            <v>3.6632984545086837E-2</v>
          </cell>
          <cell r="AC61">
            <v>4.2033803800908882E-2</v>
          </cell>
        </row>
        <row r="63">
          <cell r="A63" t="str">
            <v>Interest</v>
          </cell>
          <cell r="B63" t="str">
            <v>Interest expense</v>
          </cell>
          <cell r="C63">
            <v>461087.71</v>
          </cell>
          <cell r="D63">
            <v>445567.82999999996</v>
          </cell>
          <cell r="E63">
            <v>403810.25</v>
          </cell>
          <cell r="F63">
            <v>548609.14334938594</v>
          </cell>
          <cell r="G63">
            <v>541691.02043206152</v>
          </cell>
          <cell r="H63">
            <v>567446.68221858388</v>
          </cell>
          <cell r="I63">
            <v>524873.29610246501</v>
          </cell>
          <cell r="J63">
            <v>471203.42547710269</v>
          </cell>
          <cell r="K63">
            <v>515567.10690335167</v>
          </cell>
          <cell r="L63">
            <v>501169.76882562193</v>
          </cell>
          <cell r="M63">
            <v>522413.45356614381</v>
          </cell>
          <cell r="N63">
            <v>506135.87190255593</v>
          </cell>
          <cell r="O63">
            <v>6009575.5587772736</v>
          </cell>
          <cell r="P63">
            <v>7.6112577465592718E-2</v>
          </cell>
          <cell r="R63">
            <v>461087.71</v>
          </cell>
          <cell r="S63">
            <v>906655.54</v>
          </cell>
          <cell r="T63">
            <v>1310465.79</v>
          </cell>
          <cell r="U63">
            <v>1859074.9333493859</v>
          </cell>
          <cell r="V63">
            <v>2400765.9537814474</v>
          </cell>
          <cell r="W63">
            <v>2968212.6360000311</v>
          </cell>
          <cell r="X63">
            <v>3493085.9321024963</v>
          </cell>
          <cell r="Y63">
            <v>3964289.3575795991</v>
          </cell>
          <cell r="Z63">
            <v>4479856.464482951</v>
          </cell>
          <cell r="AA63">
            <v>4981026.2333085733</v>
          </cell>
          <cell r="AB63">
            <v>5503439.6868747175</v>
          </cell>
          <cell r="AC63">
            <v>6009575.5587772736</v>
          </cell>
        </row>
        <row r="65">
          <cell r="B65" t="str">
            <v>Profit Before Tax</v>
          </cell>
          <cell r="C65">
            <v>-87886.510000005306</v>
          </cell>
          <cell r="D65">
            <v>-340421.82999999885</v>
          </cell>
          <cell r="E65">
            <v>67230.159999998345</v>
          </cell>
          <cell r="F65">
            <v>-849132.36230558832</v>
          </cell>
          <cell r="G65">
            <v>-167577.8147400642</v>
          </cell>
          <cell r="H65">
            <v>-469227.5139588319</v>
          </cell>
          <cell r="I65">
            <v>-1254382.8645498757</v>
          </cell>
          <cell r="J65">
            <v>-259226.82673555534</v>
          </cell>
          <cell r="K65">
            <v>259848.93178530358</v>
          </cell>
          <cell r="L65">
            <v>-30399.940455002012</v>
          </cell>
          <cell r="M65">
            <v>241025.08793340292</v>
          </cell>
          <cell r="N65">
            <v>199413.99774046638</v>
          </cell>
          <cell r="O65">
            <v>-2690737.4852857608</v>
          </cell>
          <cell r="P65">
            <v>-3.4078773664683842E-2</v>
          </cell>
          <cell r="R65">
            <v>-87886.510000005306</v>
          </cell>
          <cell r="S65">
            <v>-302203.77000000339</v>
          </cell>
          <cell r="T65">
            <v>-361078.18000000552</v>
          </cell>
          <cell r="U65">
            <v>-1210210.5423055964</v>
          </cell>
          <cell r="V65">
            <v>-1377788.3570456593</v>
          </cell>
          <cell r="W65">
            <v>-1847015.8710044981</v>
          </cell>
          <cell r="X65">
            <v>-3101398.7355543729</v>
          </cell>
          <cell r="Y65">
            <v>-3360625.562289929</v>
          </cell>
          <cell r="Z65">
            <v>-3100776.6305046189</v>
          </cell>
          <cell r="AA65">
            <v>-3131176.5709596267</v>
          </cell>
          <cell r="AB65">
            <v>-2890151.4830262298</v>
          </cell>
          <cell r="AC65">
            <v>-2690737.4852857608</v>
          </cell>
        </row>
        <row r="66">
          <cell r="C66">
            <v>-1.3216276911946403E-2</v>
          </cell>
          <cell r="D66">
            <v>-5.7976586059673596E-2</v>
          </cell>
          <cell r="E66">
            <v>1.0334732853386746E-2</v>
          </cell>
          <cell r="F66">
            <v>-0.11899353062317783</v>
          </cell>
          <cell r="G66">
            <v>-2.5488152474019001E-2</v>
          </cell>
          <cell r="H66">
            <v>-7.7498539150040874E-2</v>
          </cell>
          <cell r="I66">
            <v>-0.33307759163012535</v>
          </cell>
          <cell r="J66">
            <v>-4.0927983726278656E-2</v>
          </cell>
          <cell r="K66">
            <v>3.3332222890798943E-2</v>
          </cell>
          <cell r="L66">
            <v>-4.4047080084617628E-3</v>
          </cell>
          <cell r="M66">
            <v>3.1109472966594283E-2</v>
          </cell>
          <cell r="N66">
            <v>2.6171948956840989E-2</v>
          </cell>
          <cell r="O66">
            <v>-3.4078773664683849E-2</v>
          </cell>
          <cell r="R66">
            <v>-1.3216276911946403E-2</v>
          </cell>
          <cell r="S66">
            <v>-2.413463319440555E-2</v>
          </cell>
          <cell r="T66">
            <v>-1.8977302116192633E-2</v>
          </cell>
          <cell r="U66">
            <v>-4.6256922130905272E-2</v>
          </cell>
          <cell r="V66">
            <v>-4.2085895191285187E-2</v>
          </cell>
          <cell r="W66">
            <v>-4.7613079560465128E-2</v>
          </cell>
          <cell r="X66">
            <v>-7.2874236337613335E-2</v>
          </cell>
          <cell r="Y66">
            <v>-6.8735745160704048E-2</v>
          </cell>
          <cell r="Z66">
            <v>-5.4699292781546421E-2</v>
          </cell>
          <cell r="AA66">
            <v>-4.9240555184110635E-2</v>
          </cell>
          <cell r="AB66">
            <v>-4.0514044510950559E-2</v>
          </cell>
          <cell r="AC66">
            <v>-3.4078773664683842E-2</v>
          </cell>
        </row>
        <row r="67">
          <cell r="A67" t="str">
            <v>Income Tax</v>
          </cell>
          <cell r="B67" t="str">
            <v>Income tax</v>
          </cell>
          <cell r="C67">
            <v>-20000</v>
          </cell>
          <cell r="D67">
            <v>-102500</v>
          </cell>
          <cell r="E67">
            <v>15103</v>
          </cell>
          <cell r="F67">
            <v>-254739.7086916765</v>
          </cell>
          <cell r="G67">
            <v>-50273.34442201924</v>
          </cell>
          <cell r="H67">
            <v>-140768.25418764955</v>
          </cell>
          <cell r="I67">
            <v>-376314.85936496273</v>
          </cell>
          <cell r="J67">
            <v>-77768.048020666596</v>
          </cell>
          <cell r="K67">
            <v>77954.679535591073</v>
          </cell>
          <cell r="L67">
            <v>-9119.9821365006028</v>
          </cell>
          <cell r="M67">
            <v>72307.526380020878</v>
          </cell>
          <cell r="N67">
            <v>59824.19932213991</v>
          </cell>
          <cell r="O67">
            <v>-806294.79158572329</v>
          </cell>
          <cell r="P67">
            <v>-1.0211898358618634E-2</v>
          </cell>
          <cell r="R67">
            <v>-20000</v>
          </cell>
          <cell r="S67">
            <v>-122500</v>
          </cell>
          <cell r="T67">
            <v>-107397</v>
          </cell>
          <cell r="U67">
            <v>-362136.7086916765</v>
          </cell>
          <cell r="V67">
            <v>-412410.05311369576</v>
          </cell>
          <cell r="W67">
            <v>-553178.30730134528</v>
          </cell>
          <cell r="X67">
            <v>-929493.16666630795</v>
          </cell>
          <cell r="Y67">
            <v>-1007261.2146869745</v>
          </cell>
          <cell r="Z67">
            <v>-929306.53515138349</v>
          </cell>
          <cell r="AA67">
            <v>-938426.51728788414</v>
          </cell>
          <cell r="AB67">
            <v>-866118.99090786325</v>
          </cell>
          <cell r="AC67">
            <v>-806294.79158572329</v>
          </cell>
        </row>
        <row r="69">
          <cell r="B69" t="str">
            <v>PAT</v>
          </cell>
          <cell r="C69">
            <v>-67886.510000005306</v>
          </cell>
          <cell r="D69">
            <v>-237921.82999999885</v>
          </cell>
          <cell r="E69">
            <v>52127.159999998345</v>
          </cell>
          <cell r="F69">
            <v>-594392.65361391183</v>
          </cell>
          <cell r="G69">
            <v>-117304.47031804497</v>
          </cell>
          <cell r="H69">
            <v>-328459.25977118232</v>
          </cell>
          <cell r="I69">
            <v>-878068.00518491305</v>
          </cell>
          <cell r="J69">
            <v>-181458.77871488873</v>
          </cell>
          <cell r="K69">
            <v>181894.2522497125</v>
          </cell>
          <cell r="L69">
            <v>-21279.958318501409</v>
          </cell>
          <cell r="M69">
            <v>168717.56155338202</v>
          </cell>
          <cell r="N69">
            <v>139589.79841832648</v>
          </cell>
          <cell r="O69">
            <v>-1884442.6937000374</v>
          </cell>
          <cell r="P69">
            <v>-2.3866875306065204E-2</v>
          </cell>
          <cell r="R69">
            <v>-67886.510000005306</v>
          </cell>
          <cell r="S69">
            <v>-179703.77000000339</v>
          </cell>
          <cell r="T69">
            <v>-253681.18000000552</v>
          </cell>
          <cell r="U69">
            <v>-848073.83361391991</v>
          </cell>
          <cell r="V69">
            <v>-965378.30393196363</v>
          </cell>
          <cell r="W69">
            <v>-1293837.5637031528</v>
          </cell>
          <cell r="X69">
            <v>-2171905.5688880649</v>
          </cell>
          <cell r="Y69">
            <v>-2353364.3476029546</v>
          </cell>
          <cell r="Z69">
            <v>-2171470.0953532355</v>
          </cell>
          <cell r="AA69">
            <v>-2192750.0536717428</v>
          </cell>
          <cell r="AB69">
            <v>-2024032.4921183665</v>
          </cell>
          <cell r="AC69">
            <v>-1884442.6937000374</v>
          </cell>
        </row>
        <row r="70">
          <cell r="C70">
            <v>-1.0208698863405027E-2</v>
          </cell>
          <cell r="D70">
            <v>-4.0520008521398324E-2</v>
          </cell>
          <cell r="E70">
            <v>8.0130743851530867E-3</v>
          </cell>
          <cell r="F70">
            <v>-8.3295471436224469E-2</v>
          </cell>
          <cell r="G70">
            <v>-1.7841706731813303E-2</v>
          </cell>
          <cell r="H70">
            <v>-5.4248977405028612E-2</v>
          </cell>
          <cell r="I70">
            <v>-0.23315431414108775</v>
          </cell>
          <cell r="J70">
            <v>-2.864958860839506E-2</v>
          </cell>
          <cell r="K70">
            <v>2.333255602355926E-2</v>
          </cell>
          <cell r="L70">
            <v>-3.0832956059232341E-3</v>
          </cell>
          <cell r="M70">
            <v>2.1776631076615996E-2</v>
          </cell>
          <cell r="N70">
            <v>1.8320364269788694E-2</v>
          </cell>
          <cell r="O70">
            <v>-2.3866875306065218E-2</v>
          </cell>
          <cell r="R70">
            <v>-1.0208698863405027E-2</v>
          </cell>
          <cell r="S70">
            <v>-1.4351523717264855E-2</v>
          </cell>
          <cell r="T70">
            <v>-1.3332803422384248E-2</v>
          </cell>
          <cell r="U70">
            <v>-3.2415256611466055E-2</v>
          </cell>
          <cell r="V70">
            <v>-2.9488426078980761E-2</v>
          </cell>
          <cell r="W70">
            <v>-3.3353038176880158E-2</v>
          </cell>
          <cell r="X70">
            <v>-5.1033734526184898E-2</v>
          </cell>
          <cell r="Y70">
            <v>-4.8133970616143218E-2</v>
          </cell>
          <cell r="Z70">
            <v>-3.8305848071606918E-2</v>
          </cell>
          <cell r="AA70">
            <v>-3.4482957947559706E-2</v>
          </cell>
          <cell r="AB70">
            <v>-2.8372818158109492E-2</v>
          </cell>
          <cell r="AC70">
            <v>-2.3866875306065204E-2</v>
          </cell>
        </row>
      </sheetData>
      <sheetData sheetId="102" refreshError="1">
        <row r="10">
          <cell r="A10" t="str">
            <v>Sales - External</v>
          </cell>
          <cell r="B10" t="str">
            <v>External Sales</v>
          </cell>
          <cell r="C10">
            <v>276642.12999999989</v>
          </cell>
          <cell r="D10">
            <v>384179.81636363664</v>
          </cell>
          <cell r="E10">
            <v>268549.42181818193</v>
          </cell>
          <cell r="F10">
            <v>309059.45751432551</v>
          </cell>
          <cell r="G10">
            <v>335719.09375671076</v>
          </cell>
          <cell r="H10">
            <v>202207.68318492151</v>
          </cell>
          <cell r="I10">
            <v>249747.12574181304</v>
          </cell>
          <cell r="J10">
            <v>372977.09641108278</v>
          </cell>
          <cell r="K10">
            <v>296639.77981322864</v>
          </cell>
          <cell r="L10">
            <v>267891.17010909668</v>
          </cell>
          <cell r="M10">
            <v>316555.30317607243</v>
          </cell>
          <cell r="N10">
            <v>265149.1927103796</v>
          </cell>
          <cell r="O10">
            <v>3545317.2705994495</v>
          </cell>
          <cell r="R10">
            <v>276642.12999999989</v>
          </cell>
          <cell r="S10">
            <v>660821.94636363653</v>
          </cell>
          <cell r="T10">
            <v>929371.3681818184</v>
          </cell>
          <cell r="U10">
            <v>1238430.8256961438</v>
          </cell>
          <cell r="V10">
            <v>1574149.9194528544</v>
          </cell>
          <cell r="W10">
            <v>1776357.6026377759</v>
          </cell>
          <cell r="X10">
            <v>2026104.728379589</v>
          </cell>
          <cell r="Y10">
            <v>2399081.8247906719</v>
          </cell>
          <cell r="Z10">
            <v>2695721.6046039006</v>
          </cell>
          <cell r="AA10">
            <v>2963612.7747129975</v>
          </cell>
          <cell r="AB10">
            <v>3280168.0778890699</v>
          </cell>
          <cell r="AC10">
            <v>3545317.2705994495</v>
          </cell>
        </row>
        <row r="11">
          <cell r="B11" t="str">
            <v>Intercompany</v>
          </cell>
        </row>
        <row r="12">
          <cell r="A12" t="str">
            <v>Interco Sales - STL</v>
          </cell>
          <cell r="B12" t="str">
            <v>Steel-Line</v>
          </cell>
          <cell r="C12">
            <v>482898</v>
          </cell>
          <cell r="D12">
            <v>299272.14363636356</v>
          </cell>
          <cell r="E12">
            <v>368857.70818181819</v>
          </cell>
          <cell r="F12">
            <v>560237.8394974767</v>
          </cell>
          <cell r="G12">
            <v>659801.46914270846</v>
          </cell>
          <cell r="H12">
            <v>342491.92914014927</v>
          </cell>
          <cell r="I12">
            <v>471954.09699889453</v>
          </cell>
          <cell r="J12">
            <v>727927.53092683188</v>
          </cell>
          <cell r="K12">
            <v>536938.94909587828</v>
          </cell>
          <cell r="L12">
            <v>579226.33064331359</v>
          </cell>
          <cell r="M12">
            <v>560269.20702914509</v>
          </cell>
          <cell r="N12">
            <v>578763.87722394464</v>
          </cell>
          <cell r="O12">
            <v>6168639.0815165238</v>
          </cell>
          <cell r="R12">
            <v>482898</v>
          </cell>
          <cell r="S12">
            <v>782170.14363636356</v>
          </cell>
          <cell r="T12">
            <v>1151027.8518181818</v>
          </cell>
          <cell r="U12">
            <v>1711265.6913156584</v>
          </cell>
          <cell r="V12">
            <v>2371067.1604583669</v>
          </cell>
          <cell r="W12">
            <v>2713559.089598516</v>
          </cell>
          <cell r="X12">
            <v>3185513.1865974106</v>
          </cell>
          <cell r="Y12">
            <v>3913440.7175242426</v>
          </cell>
          <cell r="Z12">
            <v>4450379.6666201204</v>
          </cell>
          <cell r="AA12">
            <v>5029605.9972634343</v>
          </cell>
          <cell r="AB12">
            <v>5589875.2042925796</v>
          </cell>
          <cell r="AC12">
            <v>6168639.0815165238</v>
          </cell>
        </row>
        <row r="13">
          <cell r="A13" t="str">
            <v>Interco Sales - Accent</v>
          </cell>
          <cell r="B13" t="str">
            <v>Accent</v>
          </cell>
          <cell r="O13">
            <v>0</v>
          </cell>
        </row>
        <row r="14">
          <cell r="A14" t="str">
            <v>Interco Sales - Mirage</v>
          </cell>
          <cell r="B14" t="str">
            <v>Mirage</v>
          </cell>
          <cell r="O14">
            <v>0</v>
          </cell>
        </row>
        <row r="15">
          <cell r="A15" t="str">
            <v>Interco Sales - PWD</v>
          </cell>
          <cell r="B15" t="str">
            <v>Windsor</v>
          </cell>
          <cell r="O15">
            <v>0</v>
          </cell>
        </row>
        <row r="16">
          <cell r="A16" t="str">
            <v>Interco Sales - A.C.N.</v>
          </cell>
          <cell r="B16" t="str">
            <v>A.C.N.</v>
          </cell>
          <cell r="O16">
            <v>0</v>
          </cell>
        </row>
        <row r="17">
          <cell r="B17" t="str">
            <v>Total Intercompany</v>
          </cell>
          <cell r="C17">
            <v>482898</v>
          </cell>
          <cell r="D17">
            <v>299272.14363636356</v>
          </cell>
          <cell r="E17">
            <v>368857.70818181819</v>
          </cell>
          <cell r="F17">
            <v>560237.8394974767</v>
          </cell>
          <cell r="G17">
            <v>659801.46914270846</v>
          </cell>
          <cell r="H17">
            <v>342491.92914014927</v>
          </cell>
          <cell r="I17">
            <v>471954.09699889453</v>
          </cell>
          <cell r="J17">
            <v>727927.53092683188</v>
          </cell>
          <cell r="K17">
            <v>536938.94909587828</v>
          </cell>
          <cell r="L17">
            <v>579226.33064331359</v>
          </cell>
          <cell r="M17">
            <v>560269.20702914509</v>
          </cell>
          <cell r="N17">
            <v>578763.87722394464</v>
          </cell>
          <cell r="O17">
            <v>6168639.0815165238</v>
          </cell>
          <cell r="R17">
            <v>482898</v>
          </cell>
          <cell r="S17">
            <v>782170.14363636356</v>
          </cell>
          <cell r="T17">
            <v>1151027.8518181818</v>
          </cell>
          <cell r="U17">
            <v>1711265.6913156584</v>
          </cell>
          <cell r="V17">
            <v>2371067.1604583669</v>
          </cell>
          <cell r="W17">
            <v>2713559.089598516</v>
          </cell>
          <cell r="X17">
            <v>3185513.1865974106</v>
          </cell>
          <cell r="Y17">
            <v>3913440.7175242426</v>
          </cell>
          <cell r="Z17">
            <v>4450379.6666201204</v>
          </cell>
          <cell r="AA17">
            <v>5029605.9972634343</v>
          </cell>
          <cell r="AB17">
            <v>5589875.2042925796</v>
          </cell>
          <cell r="AC17">
            <v>6168639.0815165238</v>
          </cell>
        </row>
        <row r="18">
          <cell r="A18" t="str">
            <v>Sales</v>
          </cell>
          <cell r="B18" t="str">
            <v>Total Sales</v>
          </cell>
          <cell r="C18">
            <v>759540.12999999989</v>
          </cell>
          <cell r="D18">
            <v>683451.9600000002</v>
          </cell>
          <cell r="E18">
            <v>637407.13000000012</v>
          </cell>
          <cell r="F18">
            <v>869297.29701180221</v>
          </cell>
          <cell r="G18">
            <v>995520.56289941922</v>
          </cell>
          <cell r="H18">
            <v>544699.61232507078</v>
          </cell>
          <cell r="I18">
            <v>721701.22274070757</v>
          </cell>
          <cell r="J18">
            <v>1100904.6273379147</v>
          </cell>
          <cell r="K18">
            <v>833578.72890910693</v>
          </cell>
          <cell r="L18">
            <v>847117.50075241027</v>
          </cell>
          <cell r="M18">
            <v>876824.51020521752</v>
          </cell>
          <cell r="N18">
            <v>843913.06993432424</v>
          </cell>
          <cell r="O18">
            <v>9713956.352115972</v>
          </cell>
          <cell r="R18">
            <v>759540.12999999989</v>
          </cell>
          <cell r="S18">
            <v>1442992.09</v>
          </cell>
          <cell r="T18">
            <v>2080399.2200000002</v>
          </cell>
          <cell r="U18">
            <v>2949696.5170118022</v>
          </cell>
          <cell r="V18">
            <v>3945217.0799112213</v>
          </cell>
          <cell r="W18">
            <v>4489916.6922362922</v>
          </cell>
          <cell r="X18">
            <v>5211617.9149769992</v>
          </cell>
          <cell r="Y18">
            <v>6312522.542314915</v>
          </cell>
          <cell r="Z18">
            <v>7146101.271224021</v>
          </cell>
          <cell r="AA18">
            <v>7993218.7719764318</v>
          </cell>
          <cell r="AB18">
            <v>8870043.2821816504</v>
          </cell>
          <cell r="AC18">
            <v>9713956.3521159738</v>
          </cell>
        </row>
        <row r="20">
          <cell r="A20" t="str">
            <v>Cost of Goods Sold</v>
          </cell>
          <cell r="B20" t="str">
            <v>Cost of goods sold - Material Only</v>
          </cell>
          <cell r="C20">
            <v>411966.22</v>
          </cell>
          <cell r="D20">
            <v>405608.62000000005</v>
          </cell>
          <cell r="E20">
            <v>351663.54000000004</v>
          </cell>
          <cell r="F20">
            <v>576966.05206672603</v>
          </cell>
          <cell r="G20">
            <v>660138.47615323658</v>
          </cell>
          <cell r="H20">
            <v>362488.2905845528</v>
          </cell>
          <cell r="I20">
            <v>445267.35378910322</v>
          </cell>
          <cell r="J20">
            <v>637586.89743654942</v>
          </cell>
          <cell r="K20">
            <v>480586.88440432615</v>
          </cell>
          <cell r="L20">
            <v>488516.61404755077</v>
          </cell>
          <cell r="M20">
            <v>505536.65624652168</v>
          </cell>
          <cell r="N20">
            <v>486703.38370204944</v>
          </cell>
          <cell r="O20">
            <v>5813028.9884306155</v>
          </cell>
          <cell r="P20">
            <v>0.59842033232570324</v>
          </cell>
          <cell r="R20">
            <v>411966.22</v>
          </cell>
          <cell r="S20">
            <v>817574.84000000008</v>
          </cell>
          <cell r="T20">
            <v>1169238.3800000001</v>
          </cell>
          <cell r="U20">
            <v>1746204.432066726</v>
          </cell>
          <cell r="V20">
            <v>2406342.9082199624</v>
          </cell>
          <cell r="W20">
            <v>2768831.1988045154</v>
          </cell>
          <cell r="X20">
            <v>3214098.5525936186</v>
          </cell>
          <cell r="Y20">
            <v>3851685.4500301681</v>
          </cell>
          <cell r="Z20">
            <v>4332272.3344344944</v>
          </cell>
          <cell r="AA20">
            <v>4820788.948482045</v>
          </cell>
          <cell r="AB20">
            <v>5326325.6047285665</v>
          </cell>
          <cell r="AC20">
            <v>5813028.9884306155</v>
          </cell>
        </row>
        <row r="21">
          <cell r="B21" t="str">
            <v xml:space="preserve"> </v>
          </cell>
        </row>
        <row r="22">
          <cell r="B22" t="str">
            <v>Gross profit before manufacturing costs</v>
          </cell>
          <cell r="C22">
            <v>347573.90999999992</v>
          </cell>
          <cell r="D22">
            <v>277843.34000000014</v>
          </cell>
          <cell r="E22">
            <v>285743.59000000008</v>
          </cell>
          <cell r="F22">
            <v>292331.24494507618</v>
          </cell>
          <cell r="G22">
            <v>335382.08674618264</v>
          </cell>
          <cell r="H22">
            <v>182211.32174051797</v>
          </cell>
          <cell r="I22">
            <v>276433.86895160435</v>
          </cell>
          <cell r="J22">
            <v>463317.72990136524</v>
          </cell>
          <cell r="K22">
            <v>352991.84450478078</v>
          </cell>
          <cell r="L22">
            <v>358600.8867048595</v>
          </cell>
          <cell r="M22">
            <v>371287.85395869584</v>
          </cell>
          <cell r="N22">
            <v>357209.68623227481</v>
          </cell>
          <cell r="O22">
            <v>3900927.3636853565</v>
          </cell>
          <cell r="P22">
            <v>0.40157966767429681</v>
          </cell>
          <cell r="R22">
            <v>347573.90999999992</v>
          </cell>
          <cell r="S22">
            <v>625417.25</v>
          </cell>
          <cell r="T22">
            <v>911160.84000000008</v>
          </cell>
          <cell r="U22">
            <v>1203492.0849450761</v>
          </cell>
          <cell r="V22">
            <v>1538874.1716912589</v>
          </cell>
          <cell r="W22">
            <v>1721085.4934317768</v>
          </cell>
          <cell r="X22">
            <v>1997519.3623833805</v>
          </cell>
          <cell r="Y22">
            <v>2460837.0922847469</v>
          </cell>
          <cell r="Z22">
            <v>2813828.9367895266</v>
          </cell>
          <cell r="AA22">
            <v>3172429.8234943869</v>
          </cell>
          <cell r="AB22">
            <v>3543717.6774530839</v>
          </cell>
          <cell r="AC22">
            <v>3900927.3636853583</v>
          </cell>
        </row>
        <row r="23">
          <cell r="C23">
            <v>0.45761098890192936</v>
          </cell>
          <cell r="D23">
            <v>0.40652943624596533</v>
          </cell>
          <cell r="E23">
            <v>0.44829054547915087</v>
          </cell>
          <cell r="F23">
            <v>0.33628454379182005</v>
          </cell>
          <cell r="G23">
            <v>0.3368911695499226</v>
          </cell>
          <cell r="H23">
            <v>0.33451707623352639</v>
          </cell>
          <cell r="I23">
            <v>0.38303090010271656</v>
          </cell>
          <cell r="J23">
            <v>0.42085183257128161</v>
          </cell>
          <cell r="K23">
            <v>0.42346551352952155</v>
          </cell>
          <cell r="L23">
            <v>0.42331894499446648</v>
          </cell>
          <cell r="M23">
            <v>0.42344602555852057</v>
          </cell>
          <cell r="N23">
            <v>0.42327782203926989</v>
          </cell>
          <cell r="O23">
            <v>0.40157966767429681</v>
          </cell>
          <cell r="R23">
            <v>0.45761098890192936</v>
          </cell>
          <cell r="S23">
            <v>0.43341696349839309</v>
          </cell>
          <cell r="T23">
            <v>0.43797403461822099</v>
          </cell>
          <cell r="U23">
            <v>0.40800539242059958</v>
          </cell>
          <cell r="V23">
            <v>0.3900607090867324</v>
          </cell>
          <cell r="W23">
            <v>0.38332236685098847</v>
          </cell>
          <cell r="X23">
            <v>0.38328200473848367</v>
          </cell>
          <cell r="Y23">
            <v>0.38983418685461263</v>
          </cell>
          <cell r="Z23">
            <v>0.39375721529728047</v>
          </cell>
          <cell r="AA23">
            <v>0.39689015326549865</v>
          </cell>
          <cell r="AB23">
            <v>0.39951526331013359</v>
          </cell>
          <cell r="AC23">
            <v>0.40157966767429693</v>
          </cell>
        </row>
        <row r="24">
          <cell r="B24" t="str">
            <v>Manufacturing costs</v>
          </cell>
        </row>
        <row r="25">
          <cell r="A25" t="str">
            <v>Factory Labour</v>
          </cell>
          <cell r="B25" t="str">
            <v>Wages, Leave, Super, Payroll Tax, Wcomp</v>
          </cell>
          <cell r="C25">
            <v>29991.899999999998</v>
          </cell>
          <cell r="D25">
            <v>30221.820000000003</v>
          </cell>
          <cell r="E25">
            <v>37930.19</v>
          </cell>
          <cell r="F25">
            <v>32347.194468043548</v>
          </cell>
          <cell r="G25">
            <v>28359.571120037868</v>
          </cell>
          <cell r="H25">
            <v>28970.971188043546</v>
          </cell>
          <cell r="I25">
            <v>25390.947885374982</v>
          </cell>
          <cell r="J25">
            <v>28359.571120037868</v>
          </cell>
          <cell r="K25">
            <v>31017.986685374985</v>
          </cell>
          <cell r="L25">
            <v>31017.986685374985</v>
          </cell>
          <cell r="M25">
            <v>32224.332847841746</v>
          </cell>
          <cell r="N25">
            <v>32568.886019643742</v>
          </cell>
          <cell r="O25">
            <v>368401.35801977321</v>
          </cell>
          <cell r="P25">
            <v>3.7924955050835187E-2</v>
          </cell>
          <cell r="R25">
            <v>29991.899999999998</v>
          </cell>
          <cell r="S25">
            <v>60213.72</v>
          </cell>
          <cell r="T25">
            <v>98143.91</v>
          </cell>
          <cell r="U25">
            <v>130491.10446804354</v>
          </cell>
          <cell r="V25">
            <v>158850.67558808142</v>
          </cell>
          <cell r="W25">
            <v>187821.64677612495</v>
          </cell>
          <cell r="X25">
            <v>213212.59466149993</v>
          </cell>
          <cell r="Y25">
            <v>241572.1657815378</v>
          </cell>
          <cell r="Z25">
            <v>272590.15246691275</v>
          </cell>
          <cell r="AA25">
            <v>303608.13915228774</v>
          </cell>
          <cell r="AB25">
            <v>335832.47200012946</v>
          </cell>
          <cell r="AC25">
            <v>368401.35801977321</v>
          </cell>
        </row>
        <row r="26">
          <cell r="A26" t="str">
            <v>Factory Packaging</v>
          </cell>
          <cell r="B26" t="str">
            <v>Packaging Material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 t="str">
            <v>Freight Inwards</v>
          </cell>
          <cell r="B27" t="str">
            <v>Freight Inwards</v>
          </cell>
          <cell r="C27">
            <v>261.64999999999998</v>
          </cell>
          <cell r="D27">
            <v>585.1</v>
          </cell>
          <cell r="E27">
            <v>333.29</v>
          </cell>
          <cell r="F27">
            <v>2153.2209618072638</v>
          </cell>
          <cell r="G27">
            <v>2466.0422522169283</v>
          </cell>
          <cell r="H27">
            <v>1352.5350373766939</v>
          </cell>
          <cell r="I27">
            <v>1665.0857492877856</v>
          </cell>
          <cell r="J27">
            <v>2384.0954449921992</v>
          </cell>
          <cell r="K27">
            <v>1796.783803260066</v>
          </cell>
          <cell r="L27">
            <v>1826.6311654684268</v>
          </cell>
          <cell r="M27">
            <v>1890.7810781191756</v>
          </cell>
          <cell r="N27">
            <v>1820.4840545285172</v>
          </cell>
          <cell r="O27">
            <v>18535.699547057058</v>
          </cell>
          <cell r="P27">
            <v>1.9081514138180643E-3</v>
          </cell>
          <cell r="R27">
            <v>261.64999999999998</v>
          </cell>
          <cell r="S27">
            <v>846.75</v>
          </cell>
          <cell r="T27">
            <v>1180.04</v>
          </cell>
          <cell r="U27">
            <v>3333.2609618072638</v>
          </cell>
          <cell r="V27">
            <v>5799.3032140241921</v>
          </cell>
          <cell r="W27">
            <v>7151.8382514008863</v>
          </cell>
          <cell r="X27">
            <v>8816.9240006886721</v>
          </cell>
          <cell r="Y27">
            <v>11201.019445680871</v>
          </cell>
          <cell r="Z27">
            <v>12997.803248940938</v>
          </cell>
          <cell r="AA27">
            <v>14824.434414409365</v>
          </cell>
          <cell r="AB27">
            <v>16715.215492528539</v>
          </cell>
          <cell r="AC27">
            <v>18535.699547057058</v>
          </cell>
        </row>
        <row r="28">
          <cell r="A28" t="str">
            <v>Factory Rent</v>
          </cell>
          <cell r="B28" t="str">
            <v>Factory Rent</v>
          </cell>
          <cell r="C28">
            <v>13577.49</v>
          </cell>
          <cell r="D28">
            <v>12628.51</v>
          </cell>
          <cell r="E28">
            <v>24783.51</v>
          </cell>
          <cell r="F28">
            <v>5050.7615481333332</v>
          </cell>
          <cell r="G28">
            <v>5050.7615481333332</v>
          </cell>
          <cell r="H28">
            <v>5050.7615481333332</v>
          </cell>
          <cell r="I28">
            <v>5050.7615481333332</v>
          </cell>
          <cell r="J28">
            <v>5050.7615481333332</v>
          </cell>
          <cell r="K28">
            <v>5050.7615481333332</v>
          </cell>
          <cell r="L28">
            <v>5050.7615481333332</v>
          </cell>
          <cell r="M28">
            <v>5050.7615481333332</v>
          </cell>
          <cell r="N28">
            <v>5050.7615481333332</v>
          </cell>
          <cell r="O28">
            <v>96446.363933200002</v>
          </cell>
          <cell r="P28">
            <v>9.9286387993900421E-3</v>
          </cell>
          <cell r="R28">
            <v>13577.49</v>
          </cell>
          <cell r="S28">
            <v>26206</v>
          </cell>
          <cell r="T28">
            <v>50989.509999999995</v>
          </cell>
          <cell r="U28">
            <v>56040.271548133329</v>
          </cell>
          <cell r="V28">
            <v>61091.033096266663</v>
          </cell>
          <cell r="W28">
            <v>66141.794644399997</v>
          </cell>
          <cell r="X28">
            <v>71192.556192533331</v>
          </cell>
          <cell r="Y28">
            <v>76243.317740666665</v>
          </cell>
          <cell r="Z28">
            <v>81294.0792888</v>
          </cell>
          <cell r="AA28">
            <v>86344.840836933334</v>
          </cell>
          <cell r="AB28">
            <v>91395.602385066668</v>
          </cell>
          <cell r="AC28">
            <v>96446.363933200002</v>
          </cell>
        </row>
        <row r="29">
          <cell r="A29" t="str">
            <v>Factory Maintenance</v>
          </cell>
          <cell r="B29" t="str">
            <v>Repairs and Maintenance</v>
          </cell>
          <cell r="C29">
            <v>563.77</v>
          </cell>
          <cell r="D29">
            <v>239.8</v>
          </cell>
          <cell r="E29">
            <v>618</v>
          </cell>
          <cell r="F29">
            <v>1143.4647790456431</v>
          </cell>
          <cell r="G29">
            <v>994.31719917012447</v>
          </cell>
          <cell r="H29">
            <v>845.16961929460581</v>
          </cell>
          <cell r="I29">
            <v>696.02203941908715</v>
          </cell>
          <cell r="J29">
            <v>994.31719917012447</v>
          </cell>
          <cell r="K29">
            <v>1093.7489190871368</v>
          </cell>
          <cell r="L29">
            <v>944.60133921161821</v>
          </cell>
          <cell r="M29">
            <v>994.31719917012447</v>
          </cell>
          <cell r="N29">
            <v>1044.0330591286306</v>
          </cell>
          <cell r="O29">
            <v>10171.561352697096</v>
          </cell>
          <cell r="P29">
            <v>1.0471079943118588E-3</v>
          </cell>
          <cell r="R29">
            <v>563.77</v>
          </cell>
          <cell r="S29">
            <v>803.56999999999994</v>
          </cell>
          <cell r="T29">
            <v>1421.57</v>
          </cell>
          <cell r="U29">
            <v>2565.0347790456431</v>
          </cell>
          <cell r="V29">
            <v>3559.3519782157673</v>
          </cell>
          <cell r="W29">
            <v>4404.5215975103729</v>
          </cell>
          <cell r="X29">
            <v>5100.5436369294603</v>
          </cell>
          <cell r="Y29">
            <v>6094.860836099585</v>
          </cell>
          <cell r="Z29">
            <v>7188.6097551867215</v>
          </cell>
          <cell r="AA29">
            <v>8133.2110943983398</v>
          </cell>
          <cell r="AB29">
            <v>9127.5282935684645</v>
          </cell>
          <cell r="AC29">
            <v>10171.561352697096</v>
          </cell>
        </row>
        <row r="30">
          <cell r="A30" t="str">
            <v>Factory Motor</v>
          </cell>
          <cell r="B30" t="str">
            <v>Motor Vehicle Expenses</v>
          </cell>
          <cell r="C30">
            <v>2641.97</v>
          </cell>
          <cell r="D30">
            <v>1955.02</v>
          </cell>
          <cell r="E30">
            <v>1682.85</v>
          </cell>
          <cell r="F30">
            <v>1874.8569056016597</v>
          </cell>
          <cell r="G30">
            <v>1630.3103526970954</v>
          </cell>
          <cell r="H30">
            <v>1385.7637997925312</v>
          </cell>
          <cell r="I30">
            <v>1141.2172468879669</v>
          </cell>
          <cell r="J30">
            <v>1630.3103526970954</v>
          </cell>
          <cell r="K30">
            <v>1793.3413879668049</v>
          </cell>
          <cell r="L30">
            <v>1548.7948350622407</v>
          </cell>
          <cell r="M30">
            <v>1630.3103526970954</v>
          </cell>
          <cell r="N30">
            <v>1711.8258703319502</v>
          </cell>
          <cell r="O30">
            <v>20626.571103734441</v>
          </cell>
          <cell r="P30">
            <v>2.1233954895464808E-3</v>
          </cell>
          <cell r="R30">
            <v>2641.97</v>
          </cell>
          <cell r="S30">
            <v>4596.99</v>
          </cell>
          <cell r="T30">
            <v>6279.84</v>
          </cell>
          <cell r="U30">
            <v>8154.6969056016596</v>
          </cell>
          <cell r="V30">
            <v>9785.0072582987559</v>
          </cell>
          <cell r="W30">
            <v>11170.771058091286</v>
          </cell>
          <cell r="X30">
            <v>12311.988304979253</v>
          </cell>
          <cell r="Y30">
            <v>13942.298657676349</v>
          </cell>
          <cell r="Z30">
            <v>15735.640045643153</v>
          </cell>
          <cell r="AA30">
            <v>17284.434880705394</v>
          </cell>
          <cell r="AB30">
            <v>18914.745233402489</v>
          </cell>
          <cell r="AC30">
            <v>20626.571103734441</v>
          </cell>
        </row>
        <row r="31">
          <cell r="A31" t="str">
            <v>Factory Insurance</v>
          </cell>
          <cell r="B31" t="str">
            <v>Insurance - General</v>
          </cell>
          <cell r="C31">
            <v>1788.92</v>
          </cell>
          <cell r="D31">
            <v>1788.92</v>
          </cell>
          <cell r="E31">
            <v>1788.92</v>
          </cell>
          <cell r="F31">
            <v>963.08677473901707</v>
          </cell>
          <cell r="G31">
            <v>963.08677473901707</v>
          </cell>
          <cell r="H31">
            <v>963.08677473901707</v>
          </cell>
          <cell r="I31">
            <v>963.08677473901707</v>
          </cell>
          <cell r="J31">
            <v>963.08677473901707</v>
          </cell>
          <cell r="K31">
            <v>963.08677473901707</v>
          </cell>
          <cell r="L31">
            <v>963.08677473901707</v>
          </cell>
          <cell r="M31">
            <v>963.08677473901707</v>
          </cell>
          <cell r="N31">
            <v>963.08677473901707</v>
          </cell>
          <cell r="O31">
            <v>14034.54097265115</v>
          </cell>
          <cell r="P31">
            <v>1.4447811441518402E-3</v>
          </cell>
          <cell r="R31">
            <v>1788.92</v>
          </cell>
          <cell r="S31">
            <v>3577.84</v>
          </cell>
          <cell r="T31">
            <v>5366.76</v>
          </cell>
          <cell r="U31">
            <v>6329.8467747390168</v>
          </cell>
          <cell r="V31">
            <v>7292.9335494780335</v>
          </cell>
          <cell r="W31">
            <v>8256.0203242170501</v>
          </cell>
          <cell r="X31">
            <v>9219.1070989560667</v>
          </cell>
          <cell r="Y31">
            <v>10182.193873695083</v>
          </cell>
          <cell r="Z31">
            <v>11145.2806484341</v>
          </cell>
          <cell r="AA31">
            <v>12108.367423173117</v>
          </cell>
          <cell r="AB31">
            <v>13071.454197912133</v>
          </cell>
          <cell r="AC31">
            <v>14034.54097265115</v>
          </cell>
        </row>
        <row r="32">
          <cell r="A32" t="str">
            <v>Factory Warranty</v>
          </cell>
          <cell r="B32" t="str">
            <v>Warranty Expenses - Manufacturing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Factory Var Other</v>
          </cell>
          <cell r="B33" t="str">
            <v>Manufacturing Variable Other</v>
          </cell>
          <cell r="C33">
            <v>10807.600000000004</v>
          </cell>
          <cell r="D33">
            <v>2668.2799999999997</v>
          </cell>
          <cell r="E33">
            <v>5621.77</v>
          </cell>
          <cell r="F33">
            <v>7787.3315327756545</v>
          </cell>
          <cell r="G33">
            <v>6771.5926371962214</v>
          </cell>
          <cell r="H33">
            <v>5755.8537416167883</v>
          </cell>
          <cell r="I33">
            <v>4740.1148460373552</v>
          </cell>
          <cell r="J33">
            <v>6771.5926371962214</v>
          </cell>
          <cell r="K33">
            <v>7448.7519009158432</v>
          </cell>
          <cell r="L33">
            <v>6433.0130053364101</v>
          </cell>
          <cell r="M33">
            <v>6771.5926371962214</v>
          </cell>
          <cell r="N33">
            <v>7110.1722690560318</v>
          </cell>
          <cell r="O33">
            <v>78687.665207326747</v>
          </cell>
          <cell r="P33">
            <v>8.1004754762138056E-3</v>
          </cell>
          <cell r="R33">
            <v>10807.600000000004</v>
          </cell>
          <cell r="S33">
            <v>13475.880000000005</v>
          </cell>
          <cell r="T33">
            <v>19097.650000000005</v>
          </cell>
          <cell r="U33">
            <v>26884.981532775659</v>
          </cell>
          <cell r="V33">
            <v>33656.574169971878</v>
          </cell>
          <cell r="W33">
            <v>39412.427911588667</v>
          </cell>
          <cell r="X33">
            <v>44152.542757626026</v>
          </cell>
          <cell r="Y33">
            <v>50924.135394822246</v>
          </cell>
          <cell r="Z33">
            <v>58372.887295738088</v>
          </cell>
          <cell r="AA33">
            <v>64805.9003010745</v>
          </cell>
          <cell r="AB33">
            <v>71577.49293827072</v>
          </cell>
          <cell r="AC33">
            <v>78687.665207326747</v>
          </cell>
        </row>
        <row r="34">
          <cell r="A34" t="str">
            <v>Factory Fixed Other</v>
          </cell>
          <cell r="B34" t="str">
            <v>Manufacturing Fixed Other</v>
          </cell>
          <cell r="C34">
            <v>8385.0299999999988</v>
          </cell>
          <cell r="D34">
            <v>3552.33</v>
          </cell>
          <cell r="E34">
            <v>2672.03</v>
          </cell>
          <cell r="F34">
            <v>8215.1008320869259</v>
          </cell>
          <cell r="G34">
            <v>7145.8824544935651</v>
          </cell>
          <cell r="H34">
            <v>7076.6640769002042</v>
          </cell>
          <cell r="I34">
            <v>7007.4456993068434</v>
          </cell>
          <cell r="J34">
            <v>12145.882454493565</v>
          </cell>
          <cell r="K34">
            <v>7192.0280395558057</v>
          </cell>
          <cell r="L34">
            <v>7122.8096619624448</v>
          </cell>
          <cell r="M34">
            <v>12145.882454493565</v>
          </cell>
          <cell r="N34">
            <v>9168.9552470246854</v>
          </cell>
          <cell r="O34">
            <v>91830.04092031761</v>
          </cell>
          <cell r="P34">
            <v>9.453412964977391E-3</v>
          </cell>
          <cell r="R34">
            <v>8385.0299999999988</v>
          </cell>
          <cell r="S34">
            <v>11937.359999999999</v>
          </cell>
          <cell r="T34">
            <v>14609.39</v>
          </cell>
          <cell r="U34">
            <v>22824.490832086925</v>
          </cell>
          <cell r="V34">
            <v>29970.373286580492</v>
          </cell>
          <cell r="W34">
            <v>37047.037363480697</v>
          </cell>
          <cell r="X34">
            <v>44054.483062787542</v>
          </cell>
          <cell r="Y34">
            <v>56200.365517281105</v>
          </cell>
          <cell r="Z34">
            <v>63392.393556836912</v>
          </cell>
          <cell r="AA34">
            <v>70515.203218799361</v>
          </cell>
          <cell r="AB34">
            <v>82661.085673292924</v>
          </cell>
          <cell r="AC34">
            <v>91830.04092031761</v>
          </cell>
        </row>
        <row r="35">
          <cell r="B35" t="str">
            <v>Total Manufacturing Costs</v>
          </cell>
          <cell r="C35">
            <v>68018.33</v>
          </cell>
          <cell r="D35">
            <v>53639.78</v>
          </cell>
          <cell r="E35">
            <v>75430.560000000012</v>
          </cell>
          <cell r="F35">
            <v>59535.017802233051</v>
          </cell>
          <cell r="G35">
            <v>53381.564338684148</v>
          </cell>
          <cell r="H35">
            <v>51400.805785896715</v>
          </cell>
          <cell r="I35">
            <v>46654.681789186361</v>
          </cell>
          <cell r="J35">
            <v>58299.617531459415</v>
          </cell>
          <cell r="K35">
            <v>56356.489059032989</v>
          </cell>
          <cell r="L35">
            <v>54907.685015288473</v>
          </cell>
          <cell r="M35">
            <v>61671.06489239027</v>
          </cell>
          <cell r="N35">
            <v>59438.20484258591</v>
          </cell>
          <cell r="O35">
            <v>698733.80105675734</v>
          </cell>
          <cell r="P35">
            <v>7.1930918333244678E-2</v>
          </cell>
          <cell r="R35">
            <v>68018.33</v>
          </cell>
          <cell r="S35">
            <v>121658.11000000002</v>
          </cell>
          <cell r="T35">
            <v>197088.66999999998</v>
          </cell>
          <cell r="U35">
            <v>256623.68780223303</v>
          </cell>
          <cell r="V35">
            <v>310005.25214091717</v>
          </cell>
          <cell r="W35">
            <v>361406.05792681396</v>
          </cell>
          <cell r="X35">
            <v>408060.73971600033</v>
          </cell>
          <cell r="Y35">
            <v>466360.3572474597</v>
          </cell>
          <cell r="Z35">
            <v>522716.84630649275</v>
          </cell>
          <cell r="AA35">
            <v>577624.53132178111</v>
          </cell>
          <cell r="AB35">
            <v>639295.59621417127</v>
          </cell>
          <cell r="AC35">
            <v>698733.80105675734</v>
          </cell>
        </row>
        <row r="36">
          <cell r="C36">
            <v>8.9551989833637907E-2</v>
          </cell>
          <cell r="D36">
            <v>7.8483614268953131E-2</v>
          </cell>
          <cell r="E36">
            <v>0.11833968659873635</v>
          </cell>
          <cell r="F36">
            <v>6.8486371701469539E-2</v>
          </cell>
          <cell r="G36">
            <v>5.3621759638205951E-2</v>
          </cell>
          <cell r="H36">
            <v>9.4365416502667304E-2</v>
          </cell>
          <cell r="I36">
            <v>6.4645424337805832E-2</v>
          </cell>
          <cell r="J36">
            <v>5.2956101812772896E-2</v>
          </cell>
          <cell r="K36">
            <v>6.7607878061843013E-2</v>
          </cell>
          <cell r="L36">
            <v>6.4817082596593079E-2</v>
          </cell>
          <cell r="M36">
            <v>7.0334558597086191E-2</v>
          </cell>
          <cell r="N36">
            <v>7.0431667620945326E-2</v>
          </cell>
          <cell r="O36">
            <v>7.1930918333244678E-2</v>
          </cell>
          <cell r="R36">
            <v>8.9551989833637907E-2</v>
          </cell>
          <cell r="S36">
            <v>8.430961669374086E-2</v>
          </cell>
          <cell r="T36">
            <v>9.4735985336506692E-2</v>
          </cell>
          <cell r="U36">
            <v>8.7000030790356134E-2</v>
          </cell>
          <cell r="V36">
            <v>7.8577489111928203E-2</v>
          </cell>
          <cell r="W36">
            <v>8.0492820401709617E-2</v>
          </cell>
          <cell r="X36">
            <v>7.8298284021038264E-2</v>
          </cell>
          <cell r="Y36">
            <v>7.3878604649930804E-2</v>
          </cell>
          <cell r="Z36">
            <v>7.3147136664767576E-2</v>
          </cell>
          <cell r="AA36">
            <v>7.2264321520497499E-2</v>
          </cell>
          <cell r="AB36">
            <v>7.2073559945124863E-2</v>
          </cell>
          <cell r="AC36">
            <v>7.1930918333244664E-2</v>
          </cell>
        </row>
        <row r="37">
          <cell r="B37" t="str">
            <v>Contribution margin</v>
          </cell>
          <cell r="C37">
            <v>279555.5799999999</v>
          </cell>
          <cell r="D37">
            <v>224203.56000000014</v>
          </cell>
          <cell r="E37">
            <v>210313.03000000009</v>
          </cell>
          <cell r="F37">
            <v>232796.22714284313</v>
          </cell>
          <cell r="G37">
            <v>282000.5224074985</v>
          </cell>
          <cell r="H37">
            <v>130810.51595462125</v>
          </cell>
          <cell r="I37">
            <v>229779.18716241798</v>
          </cell>
          <cell r="J37">
            <v>405018.11236990581</v>
          </cell>
          <cell r="K37">
            <v>296635.35544574779</v>
          </cell>
          <cell r="L37">
            <v>303693.20168957103</v>
          </cell>
          <cell r="M37">
            <v>309616.78906630556</v>
          </cell>
          <cell r="N37">
            <v>297771.48138968891</v>
          </cell>
          <cell r="O37">
            <v>3202193.5626285989</v>
          </cell>
          <cell r="P37">
            <v>0.32964874934105209</v>
          </cell>
          <cell r="R37">
            <v>279555.5799999999</v>
          </cell>
          <cell r="S37">
            <v>503759.14</v>
          </cell>
          <cell r="T37">
            <v>714072.17000000016</v>
          </cell>
          <cell r="U37">
            <v>946868.39714284311</v>
          </cell>
          <cell r="V37">
            <v>1228868.9195503418</v>
          </cell>
          <cell r="W37">
            <v>1359679.4355049627</v>
          </cell>
          <cell r="X37">
            <v>1589458.6226673801</v>
          </cell>
          <cell r="Y37">
            <v>1994476.7350372872</v>
          </cell>
          <cell r="Z37">
            <v>2291112.090483034</v>
          </cell>
          <cell r="AA37">
            <v>2594805.2921726056</v>
          </cell>
          <cell r="AB37">
            <v>2904422.0812389124</v>
          </cell>
          <cell r="AC37">
            <v>3202193.5626286007</v>
          </cell>
        </row>
        <row r="38">
          <cell r="C38">
            <v>0.36805899906829143</v>
          </cell>
          <cell r="D38">
            <v>0.32804582197701221</v>
          </cell>
          <cell r="E38">
            <v>0.32995085888041453</v>
          </cell>
          <cell r="F38">
            <v>0.26779817209035051</v>
          </cell>
          <cell r="G38">
            <v>0.28326940991171667</v>
          </cell>
          <cell r="H38">
            <v>0.24015165973085909</v>
          </cell>
          <cell r="I38">
            <v>0.31838547576491072</v>
          </cell>
          <cell r="J38">
            <v>0.36789573075850868</v>
          </cell>
          <cell r="K38">
            <v>0.35585763546767851</v>
          </cell>
          <cell r="L38">
            <v>0.35850186239787341</v>
          </cell>
          <cell r="M38">
            <v>0.35311146696143442</v>
          </cell>
          <cell r="N38">
            <v>0.35284615441832456</v>
          </cell>
          <cell r="O38">
            <v>0.32964874934105209</v>
          </cell>
          <cell r="R38">
            <v>0.36805899906829143</v>
          </cell>
          <cell r="S38">
            <v>0.34910734680465227</v>
          </cell>
          <cell r="T38">
            <v>0.34323804928171436</v>
          </cell>
          <cell r="U38">
            <v>0.32100536163024346</v>
          </cell>
          <cell r="V38">
            <v>0.31148321997480422</v>
          </cell>
          <cell r="W38">
            <v>0.30282954644927884</v>
          </cell>
          <cell r="X38">
            <v>0.30498372071744539</v>
          </cell>
          <cell r="Y38">
            <v>0.31595558220468184</v>
          </cell>
          <cell r="Z38">
            <v>0.32061007863251295</v>
          </cell>
          <cell r="AA38">
            <v>0.32462583174500115</v>
          </cell>
          <cell r="AB38">
            <v>0.32744170336500872</v>
          </cell>
          <cell r="AC38">
            <v>0.32964874934105221</v>
          </cell>
        </row>
        <row r="39">
          <cell r="B39" t="str">
            <v>Selling Expenses</v>
          </cell>
        </row>
        <row r="40">
          <cell r="A40" t="str">
            <v>Sales Labour</v>
          </cell>
          <cell r="B40" t="str">
            <v>Salaries, Leave, Super, Payroll Tax, Wcomp</v>
          </cell>
          <cell r="C40">
            <v>28791.47</v>
          </cell>
          <cell r="D40">
            <v>25316.09</v>
          </cell>
          <cell r="E40">
            <v>25760.799999999999</v>
          </cell>
          <cell r="F40">
            <v>22868.509844214728</v>
          </cell>
          <cell r="G40">
            <v>20371.167819969331</v>
          </cell>
          <cell r="H40">
            <v>20500.818044214728</v>
          </cell>
          <cell r="I40">
            <v>14047.242836132929</v>
          </cell>
          <cell r="J40">
            <v>9594.1678199693306</v>
          </cell>
          <cell r="K40">
            <v>10110.39583613293</v>
          </cell>
          <cell r="L40">
            <v>9176.3958361329333</v>
          </cell>
          <cell r="M40">
            <v>10071.05191945369</v>
          </cell>
          <cell r="N40">
            <v>10135.215627939579</v>
          </cell>
          <cell r="O40">
            <v>206743.32558416019</v>
          </cell>
          <cell r="P40">
            <v>2.1283122765846658E-2</v>
          </cell>
          <cell r="R40">
            <v>28791.47</v>
          </cell>
          <cell r="S40">
            <v>54107.56</v>
          </cell>
          <cell r="T40">
            <v>79868.36</v>
          </cell>
          <cell r="U40">
            <v>102736.86984421473</v>
          </cell>
          <cell r="V40">
            <v>123108.03766418406</v>
          </cell>
          <cell r="W40">
            <v>143608.8557083988</v>
          </cell>
          <cell r="X40">
            <v>157656.09854453173</v>
          </cell>
          <cell r="Y40">
            <v>167250.26636450106</v>
          </cell>
          <cell r="Z40">
            <v>177360.66220063399</v>
          </cell>
          <cell r="AA40">
            <v>186537.05803676692</v>
          </cell>
          <cell r="AB40">
            <v>196608.10995622061</v>
          </cell>
          <cell r="AC40">
            <v>206743.32558416019</v>
          </cell>
        </row>
        <row r="41">
          <cell r="A41" t="str">
            <v>Installation Labour</v>
          </cell>
          <cell r="B41" t="str">
            <v>Installation Labour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 t="str">
            <v>Sales Commission</v>
          </cell>
          <cell r="B42" t="str">
            <v>Sales Commission</v>
          </cell>
          <cell r="C42">
            <v>2144.9700000000003</v>
          </cell>
          <cell r="D42">
            <v>2703.25</v>
          </cell>
          <cell r="E42">
            <v>-357.77</v>
          </cell>
          <cell r="F42">
            <v>2250</v>
          </cell>
          <cell r="G42">
            <v>2250</v>
          </cell>
          <cell r="H42">
            <v>2250</v>
          </cell>
          <cell r="I42">
            <v>2250</v>
          </cell>
          <cell r="J42">
            <v>2250</v>
          </cell>
          <cell r="K42">
            <v>2250</v>
          </cell>
          <cell r="L42">
            <v>2250</v>
          </cell>
          <cell r="M42">
            <v>2250</v>
          </cell>
          <cell r="N42">
            <v>2250</v>
          </cell>
          <cell r="O42">
            <v>24740.45</v>
          </cell>
          <cell r="P42">
            <v>2.5468973817872713E-3</v>
          </cell>
          <cell r="R42">
            <v>2144.9700000000003</v>
          </cell>
          <cell r="S42">
            <v>4848.22</v>
          </cell>
          <cell r="T42">
            <v>4490.4500000000007</v>
          </cell>
          <cell r="U42">
            <v>6740.4500000000007</v>
          </cell>
          <cell r="V42">
            <v>8990.4500000000007</v>
          </cell>
          <cell r="W42">
            <v>11240.45</v>
          </cell>
          <cell r="X42">
            <v>13490.45</v>
          </cell>
          <cell r="Y42">
            <v>15740.45</v>
          </cell>
          <cell r="Z42">
            <v>17990.45</v>
          </cell>
          <cell r="AA42">
            <v>20240.45</v>
          </cell>
          <cell r="AB42">
            <v>22490.45</v>
          </cell>
          <cell r="AC42">
            <v>24740.45</v>
          </cell>
        </row>
        <row r="43">
          <cell r="A43" t="str">
            <v>Sales Advertising</v>
          </cell>
          <cell r="B43" t="str">
            <v>Advertising Expenses</v>
          </cell>
          <cell r="C43">
            <v>1219.96</v>
          </cell>
          <cell r="D43">
            <v>0</v>
          </cell>
          <cell r="E43">
            <v>15130.73</v>
          </cell>
          <cell r="F43">
            <v>0</v>
          </cell>
          <cell r="G43">
            <v>1000</v>
          </cell>
          <cell r="H43">
            <v>0</v>
          </cell>
          <cell r="I43">
            <v>1000</v>
          </cell>
          <cell r="J43">
            <v>2000</v>
          </cell>
          <cell r="K43">
            <v>1000</v>
          </cell>
          <cell r="L43">
            <v>1728</v>
          </cell>
          <cell r="M43">
            <v>1000</v>
          </cell>
          <cell r="N43">
            <v>0</v>
          </cell>
          <cell r="O43">
            <v>24078.69</v>
          </cell>
          <cell r="P43">
            <v>2.4787727190842264E-3</v>
          </cell>
          <cell r="R43">
            <v>1219.96</v>
          </cell>
          <cell r="S43">
            <v>1219.96</v>
          </cell>
          <cell r="T43">
            <v>16350.689999999999</v>
          </cell>
          <cell r="U43">
            <v>16350.689999999999</v>
          </cell>
          <cell r="V43">
            <v>17350.689999999999</v>
          </cell>
          <cell r="W43">
            <v>17350.689999999999</v>
          </cell>
          <cell r="X43">
            <v>18350.689999999999</v>
          </cell>
          <cell r="Y43">
            <v>20350.689999999999</v>
          </cell>
          <cell r="Z43">
            <v>21350.69</v>
          </cell>
          <cell r="AA43">
            <v>23078.69</v>
          </cell>
          <cell r="AB43">
            <v>24078.69</v>
          </cell>
          <cell r="AC43">
            <v>24078.69</v>
          </cell>
        </row>
        <row r="44">
          <cell r="A44" t="str">
            <v>Sales Doubtful Debts</v>
          </cell>
          <cell r="B44" t="str">
            <v>Doubtful Debts</v>
          </cell>
          <cell r="C44">
            <v>0</v>
          </cell>
          <cell r="D44">
            <v>0</v>
          </cell>
          <cell r="E44">
            <v>0</v>
          </cell>
          <cell r="F44">
            <v>1344.7322466608928</v>
          </cell>
          <cell r="G44">
            <v>1540.0957899838568</v>
          </cell>
          <cell r="H44">
            <v>844.68687225326107</v>
          </cell>
          <cell r="I44">
            <v>1039.8814335540649</v>
          </cell>
          <cell r="J44">
            <v>1488.9182674998169</v>
          </cell>
          <cell r="K44">
            <v>1122.1296668474877</v>
          </cell>
          <cell r="L44">
            <v>1140.7699788039822</v>
          </cell>
          <cell r="M44">
            <v>1180.8329624420091</v>
          </cell>
          <cell r="N44">
            <v>1136.9309773957102</v>
          </cell>
          <cell r="O44">
            <v>10838.978195441083</v>
          </cell>
          <cell r="P44">
            <v>1.1158149988063359E-3</v>
          </cell>
          <cell r="R44">
            <v>0</v>
          </cell>
          <cell r="S44">
            <v>0</v>
          </cell>
          <cell r="T44">
            <v>0</v>
          </cell>
          <cell r="U44">
            <v>1344.7322466608928</v>
          </cell>
          <cell r="V44">
            <v>2884.8280366447498</v>
          </cell>
          <cell r="W44">
            <v>3729.5149088980106</v>
          </cell>
          <cell r="X44">
            <v>4769.3963424520753</v>
          </cell>
          <cell r="Y44">
            <v>6258.3146099518926</v>
          </cell>
          <cell r="Z44">
            <v>7380.4442767993805</v>
          </cell>
          <cell r="AA44">
            <v>8521.2142556033632</v>
          </cell>
          <cell r="AB44">
            <v>9702.0472180453726</v>
          </cell>
          <cell r="AC44">
            <v>10838.978195441083</v>
          </cell>
        </row>
        <row r="45">
          <cell r="A45" t="str">
            <v>Sales Motor</v>
          </cell>
          <cell r="B45" t="str">
            <v>Motor Vehicle Expenses</v>
          </cell>
          <cell r="C45">
            <v>505.45</v>
          </cell>
          <cell r="D45">
            <v>570.91</v>
          </cell>
          <cell r="E45">
            <v>1765.87</v>
          </cell>
          <cell r="F45">
            <v>2586.875429944675</v>
          </cell>
          <cell r="G45">
            <v>2328.2624434301524</v>
          </cell>
          <cell r="H45">
            <v>2069.6494569156293</v>
          </cell>
          <cell r="I45">
            <v>1811.0364704011067</v>
          </cell>
          <cell r="J45">
            <v>2328.2624434301524</v>
          </cell>
          <cell r="K45">
            <v>2500.6711011065008</v>
          </cell>
          <cell r="L45">
            <v>2242.0581145919778</v>
          </cell>
          <cell r="M45">
            <v>2328.2624434301524</v>
          </cell>
          <cell r="N45">
            <v>2414.4667722683262</v>
          </cell>
          <cell r="O45">
            <v>23451.774675518671</v>
          </cell>
          <cell r="P45">
            <v>2.4142351298922829E-3</v>
          </cell>
          <cell r="R45">
            <v>505.45</v>
          </cell>
          <cell r="S45">
            <v>1076.3599999999999</v>
          </cell>
          <cell r="T45">
            <v>2842.2299999999996</v>
          </cell>
          <cell r="U45">
            <v>5429.1054299446751</v>
          </cell>
          <cell r="V45">
            <v>7757.3678733748275</v>
          </cell>
          <cell r="W45">
            <v>9827.0173302904568</v>
          </cell>
          <cell r="X45">
            <v>11638.053800691563</v>
          </cell>
          <cell r="Y45">
            <v>13966.316244121715</v>
          </cell>
          <cell r="Z45">
            <v>16466.987345228215</v>
          </cell>
          <cell r="AA45">
            <v>18709.045459820194</v>
          </cell>
          <cell r="AB45">
            <v>21037.307903250345</v>
          </cell>
          <cell r="AC45">
            <v>23451.774675518671</v>
          </cell>
        </row>
        <row r="46">
          <cell r="A46" t="str">
            <v>Sales Rent</v>
          </cell>
          <cell r="B46" t="str">
            <v>Rent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 t="str">
            <v>Sales Telephone</v>
          </cell>
          <cell r="B47" t="str">
            <v>Telephone</v>
          </cell>
          <cell r="C47">
            <v>1678.74</v>
          </cell>
          <cell r="D47">
            <v>1358.7199999999998</v>
          </cell>
          <cell r="E47">
            <v>0</v>
          </cell>
          <cell r="F47">
            <v>1164.7749709543568</v>
          </cell>
          <cell r="G47">
            <v>1012.8478008298755</v>
          </cell>
          <cell r="H47">
            <v>860.92063070539416</v>
          </cell>
          <cell r="I47">
            <v>708.99346058091282</v>
          </cell>
          <cell r="J47">
            <v>1012.8478008298755</v>
          </cell>
          <cell r="K47">
            <v>1114.132580912863</v>
          </cell>
          <cell r="L47">
            <v>962.20541078838176</v>
          </cell>
          <cell r="M47">
            <v>1012.8478008298755</v>
          </cell>
          <cell r="N47">
            <v>1063.4901908713691</v>
          </cell>
          <cell r="O47">
            <v>11950.520647302905</v>
          </cell>
          <cell r="P47">
            <v>1.2302423661497868E-3</v>
          </cell>
          <cell r="R47">
            <v>1678.74</v>
          </cell>
          <cell r="S47">
            <v>3037.46</v>
          </cell>
          <cell r="T47">
            <v>3037.46</v>
          </cell>
          <cell r="U47">
            <v>4202.2349709543569</v>
          </cell>
          <cell r="V47">
            <v>5215.0827717842321</v>
          </cell>
          <cell r="W47">
            <v>6076.0034024896268</v>
          </cell>
          <cell r="X47">
            <v>6784.9968630705398</v>
          </cell>
          <cell r="Y47">
            <v>7797.8446639004151</v>
          </cell>
          <cell r="Z47">
            <v>8911.977244813279</v>
          </cell>
          <cell r="AA47">
            <v>9874.1826556016604</v>
          </cell>
          <cell r="AB47">
            <v>10887.030456431536</v>
          </cell>
          <cell r="AC47">
            <v>11950.520647302905</v>
          </cell>
        </row>
        <row r="48">
          <cell r="A48" t="str">
            <v>Sales Freight</v>
          </cell>
          <cell r="B48" t="str">
            <v>Freight - Outwards</v>
          </cell>
          <cell r="C48">
            <v>3546.33</v>
          </cell>
          <cell r="D48">
            <v>3259.66</v>
          </cell>
          <cell r="E48">
            <v>1839.65</v>
          </cell>
          <cell r="F48">
            <v>4150.6617127297604</v>
          </cell>
          <cell r="G48">
            <v>4753.6724469092715</v>
          </cell>
          <cell r="H48">
            <v>2607.2175101123985</v>
          </cell>
          <cell r="I48">
            <v>3209.7066629798965</v>
          </cell>
          <cell r="J48">
            <v>4595.7074812781329</v>
          </cell>
          <cell r="K48">
            <v>3463.5747424569581</v>
          </cell>
          <cell r="L48">
            <v>3521.1100840413346</v>
          </cell>
          <cell r="M48">
            <v>3644.7688218287176</v>
          </cell>
          <cell r="N48">
            <v>3509.2605904339666</v>
          </cell>
          <cell r="O48">
            <v>42101.320052770432</v>
          </cell>
          <cell r="P48">
            <v>4.3341063647665641E-3</v>
          </cell>
          <cell r="R48">
            <v>3546.33</v>
          </cell>
          <cell r="S48">
            <v>6805.99</v>
          </cell>
          <cell r="T48">
            <v>8645.64</v>
          </cell>
          <cell r="U48">
            <v>12796.301712729761</v>
          </cell>
          <cell r="V48">
            <v>17549.97415963903</v>
          </cell>
          <cell r="W48">
            <v>20157.191669751428</v>
          </cell>
          <cell r="X48">
            <v>23366.898332731325</v>
          </cell>
          <cell r="Y48">
            <v>27962.605814009457</v>
          </cell>
          <cell r="Z48">
            <v>31426.180556466417</v>
          </cell>
          <cell r="AA48">
            <v>34947.290640507752</v>
          </cell>
          <cell r="AB48">
            <v>38592.059462336467</v>
          </cell>
          <cell r="AC48">
            <v>42101.320052770432</v>
          </cell>
        </row>
        <row r="49">
          <cell r="A49" t="str">
            <v>Sales Insurance</v>
          </cell>
          <cell r="B49" t="str">
            <v>Insurance - General</v>
          </cell>
          <cell r="C49">
            <v>184</v>
          </cell>
          <cell r="D49">
            <v>184</v>
          </cell>
          <cell r="E49">
            <v>184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552</v>
          </cell>
          <cell r="P49">
            <v>5.682545607483185E-5</v>
          </cell>
          <cell r="R49">
            <v>184</v>
          </cell>
          <cell r="S49">
            <v>368</v>
          </cell>
          <cell r="T49">
            <v>552</v>
          </cell>
          <cell r="U49">
            <v>552</v>
          </cell>
          <cell r="V49">
            <v>552</v>
          </cell>
          <cell r="W49">
            <v>552</v>
          </cell>
          <cell r="X49">
            <v>552</v>
          </cell>
          <cell r="Y49">
            <v>552</v>
          </cell>
          <cell r="Z49">
            <v>552</v>
          </cell>
          <cell r="AA49">
            <v>552</v>
          </cell>
          <cell r="AB49">
            <v>552</v>
          </cell>
          <cell r="AC49">
            <v>552</v>
          </cell>
        </row>
        <row r="50">
          <cell r="A50" t="str">
            <v>Sales Warranty</v>
          </cell>
          <cell r="B50" t="str">
            <v>Warranty</v>
          </cell>
          <cell r="C50">
            <v>11875.47999999999</v>
          </cell>
          <cell r="D50">
            <v>6236.9899999999952</v>
          </cell>
          <cell r="E50">
            <v>6375.4699999999993</v>
          </cell>
          <cell r="F50">
            <v>11043.910565640923</v>
          </cell>
          <cell r="G50">
            <v>12648.376812065084</v>
          </cell>
          <cell r="H50">
            <v>6937.1774911324956</v>
          </cell>
          <cell r="I50">
            <v>8540.2559353792531</v>
          </cell>
          <cell r="J50">
            <v>12228.070105887506</v>
          </cell>
          <cell r="K50">
            <v>9215.7377161798831</v>
          </cell>
          <cell r="L50">
            <v>9368.8253949161881</v>
          </cell>
          <cell r="M50">
            <v>9697.8514961268629</v>
          </cell>
          <cell r="N50">
            <v>9337.2967479906729</v>
          </cell>
          <cell r="O50">
            <v>113505.44226531885</v>
          </cell>
          <cell r="P50">
            <v>1.1684779934243187E-2</v>
          </cell>
          <cell r="R50">
            <v>11875.47999999999</v>
          </cell>
          <cell r="S50">
            <v>18112.469999999987</v>
          </cell>
          <cell r="T50">
            <v>24487.939999999988</v>
          </cell>
          <cell r="U50">
            <v>35531.850565640911</v>
          </cell>
          <cell r="V50">
            <v>48180.227377705996</v>
          </cell>
          <cell r="W50">
            <v>55117.404868838494</v>
          </cell>
          <cell r="X50">
            <v>63657.660804217747</v>
          </cell>
          <cell r="Y50">
            <v>75885.730910105252</v>
          </cell>
          <cell r="Z50">
            <v>85101.468626285132</v>
          </cell>
          <cell r="AA50">
            <v>94470.29402120132</v>
          </cell>
          <cell r="AB50">
            <v>104168.14551732819</v>
          </cell>
          <cell r="AC50">
            <v>113505.44226531885</v>
          </cell>
        </row>
        <row r="51">
          <cell r="A51" t="str">
            <v>Sales Other</v>
          </cell>
          <cell r="B51" t="str">
            <v>Other Selling Expenses</v>
          </cell>
          <cell r="C51">
            <v>1636.78</v>
          </cell>
          <cell r="D51">
            <v>473.81999999999994</v>
          </cell>
          <cell r="E51">
            <v>0</v>
          </cell>
          <cell r="F51">
            <v>1357.8289874832926</v>
          </cell>
          <cell r="G51">
            <v>1326.0391082106325</v>
          </cell>
          <cell r="H51">
            <v>2727.2845196282778</v>
          </cell>
          <cell r="I51">
            <v>895.34914500953232</v>
          </cell>
          <cell r="J51">
            <v>1281.9747086346313</v>
          </cell>
          <cell r="K51">
            <v>1166.1657621560889</v>
          </cell>
          <cell r="L51">
            <v>982.21527206599967</v>
          </cell>
          <cell r="M51">
            <v>1116.7099336585643</v>
          </cell>
          <cell r="N51">
            <v>978.90985039226257</v>
          </cell>
          <cell r="O51">
            <v>13943.077287239283</v>
          </cell>
          <cell r="P51">
            <v>1.4353654455326113E-3</v>
          </cell>
          <cell r="R51">
            <v>1636.78</v>
          </cell>
          <cell r="S51">
            <v>2110.6</v>
          </cell>
          <cell r="T51">
            <v>2110.6</v>
          </cell>
          <cell r="U51">
            <v>3468.4289874832925</v>
          </cell>
          <cell r="V51">
            <v>4794.4680956939246</v>
          </cell>
          <cell r="W51">
            <v>7521.7526153222025</v>
          </cell>
          <cell r="X51">
            <v>8417.1017603317341</v>
          </cell>
          <cell r="Y51">
            <v>9699.0764689663647</v>
          </cell>
          <cell r="Z51">
            <v>10865.242231122455</v>
          </cell>
          <cell r="AA51">
            <v>11847.457503188454</v>
          </cell>
          <cell r="AB51">
            <v>12964.167436847019</v>
          </cell>
          <cell r="AC51">
            <v>13943.077287239283</v>
          </cell>
        </row>
        <row r="52">
          <cell r="B52" t="str">
            <v>Total Selling Expenses</v>
          </cell>
          <cell r="C52">
            <v>51583.179999999993</v>
          </cell>
          <cell r="D52">
            <v>40103.440000000002</v>
          </cell>
          <cell r="E52">
            <v>50698.75</v>
          </cell>
          <cell r="F52">
            <v>46767.293757628628</v>
          </cell>
          <cell r="G52">
            <v>47230.462221398207</v>
          </cell>
          <cell r="H52">
            <v>38797.754524962183</v>
          </cell>
          <cell r="I52">
            <v>33502.4659440377</v>
          </cell>
          <cell r="J52">
            <v>36779.948627529448</v>
          </cell>
          <cell r="K52">
            <v>31942.807405792712</v>
          </cell>
          <cell r="L52">
            <v>31371.580091340795</v>
          </cell>
          <cell r="M52">
            <v>32302.325377769874</v>
          </cell>
          <cell r="N52">
            <v>30825.570757291884</v>
          </cell>
          <cell r="O52">
            <v>471905.57870775147</v>
          </cell>
          <cell r="P52">
            <v>4.8580162562183761E-2</v>
          </cell>
          <cell r="R52">
            <v>51583.179999999993</v>
          </cell>
          <cell r="S52">
            <v>91686.62</v>
          </cell>
          <cell r="T52">
            <v>142385.37</v>
          </cell>
          <cell r="U52">
            <v>189152.66375762862</v>
          </cell>
          <cell r="V52">
            <v>236383.12597902684</v>
          </cell>
          <cell r="W52">
            <v>275180.880503989</v>
          </cell>
          <cell r="X52">
            <v>308683.34644802671</v>
          </cell>
          <cell r="Y52">
            <v>345463.29507555621</v>
          </cell>
          <cell r="Z52">
            <v>377406.10248134891</v>
          </cell>
          <cell r="AA52">
            <v>408777.68257268966</v>
          </cell>
          <cell r="AB52">
            <v>441080.00795045955</v>
          </cell>
          <cell r="AC52">
            <v>471905.57870775147</v>
          </cell>
        </row>
        <row r="53">
          <cell r="C53">
            <v>6.7913699306447445E-2</v>
          </cell>
          <cell r="D53">
            <v>5.8677774513954117E-2</v>
          </cell>
          <cell r="E53">
            <v>7.953903810269583E-2</v>
          </cell>
          <cell r="F53">
            <v>5.3798963735871001E-2</v>
          </cell>
          <cell r="G53">
            <v>4.7442980066470068E-2</v>
          </cell>
          <cell r="H53">
            <v>7.1227799042030721E-2</v>
          </cell>
          <cell r="I53">
            <v>4.6421517503891563E-2</v>
          </cell>
          <cell r="J53">
            <v>3.340884188711845E-2</v>
          </cell>
          <cell r="K53">
            <v>3.8320084591884712E-2</v>
          </cell>
          <cell r="L53">
            <v>3.7033327801015252E-2</v>
          </cell>
          <cell r="M53">
            <v>3.6840125933762541E-2</v>
          </cell>
          <cell r="N53">
            <v>3.6526950293222525E-2</v>
          </cell>
          <cell r="O53">
            <v>4.8580162562183761E-2</v>
          </cell>
          <cell r="R53">
            <v>6.7913699306447445E-2</v>
          </cell>
          <cell r="S53">
            <v>6.3539239497840905E-2</v>
          </cell>
          <cell r="T53">
            <v>6.8441368671537953E-2</v>
          </cell>
          <cell r="U53">
            <v>6.4126144051337944E-2</v>
          </cell>
          <cell r="V53">
            <v>5.9916380059965205E-2</v>
          </cell>
          <cell r="W53">
            <v>6.128863837937485E-2</v>
          </cell>
          <cell r="X53">
            <v>5.9229849824742775E-2</v>
          </cell>
          <cell r="Y53">
            <v>5.4726663193644394E-2</v>
          </cell>
          <cell r="Z53">
            <v>5.2812867906181359E-2</v>
          </cell>
          <cell r="AA53">
            <v>5.1140559796240111E-2</v>
          </cell>
          <cell r="AB53">
            <v>4.9726928484837424E-2</v>
          </cell>
          <cell r="AC53">
            <v>4.8580162562183754E-2</v>
          </cell>
        </row>
        <row r="54">
          <cell r="B54" t="str">
            <v>Administrative expenses</v>
          </cell>
        </row>
        <row r="55">
          <cell r="A55" t="str">
            <v>Admin Labour</v>
          </cell>
          <cell r="B55" t="str">
            <v>Salaries, Leave, Super, Payroll Tax, Wcomp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0.32860444445032044</v>
          </cell>
          <cell r="J55">
            <v>-0.42967111111011036</v>
          </cell>
          <cell r="K55">
            <v>0.19171466663800629</v>
          </cell>
          <cell r="L55">
            <v>0</v>
          </cell>
          <cell r="M55">
            <v>-0.39240000000063446</v>
          </cell>
          <cell r="N55">
            <v>4.5047999999951571E-2</v>
          </cell>
          <cell r="O55">
            <v>-0.25670400002246652</v>
          </cell>
          <cell r="P55">
            <v>-2.6426307749112871E-8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0.32860444445032044</v>
          </cell>
          <cell r="Y55">
            <v>-0.10106666665978992</v>
          </cell>
          <cell r="Z55">
            <v>9.0647999978216376E-2</v>
          </cell>
          <cell r="AA55">
            <v>9.0647999978216376E-2</v>
          </cell>
          <cell r="AB55">
            <v>-0.30175200002241809</v>
          </cell>
          <cell r="AC55">
            <v>-0.25670400002246652</v>
          </cell>
        </row>
        <row r="56">
          <cell r="A56" t="str">
            <v>Admin Telephone</v>
          </cell>
          <cell r="B56" t="str">
            <v>Telephone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 t="str">
            <v>Admin Other</v>
          </cell>
          <cell r="B57" t="str">
            <v>Other Admin Expenses</v>
          </cell>
          <cell r="C57">
            <v>4283.6100000000006</v>
          </cell>
          <cell r="D57">
            <v>8353.82</v>
          </cell>
          <cell r="E57">
            <v>4268.32</v>
          </cell>
          <cell r="F57">
            <v>6208.0399999999991</v>
          </cell>
          <cell r="G57">
            <v>4408.0399999999991</v>
          </cell>
          <cell r="H57">
            <v>6208.0399999999991</v>
          </cell>
          <cell r="I57">
            <v>4408.0399999999991</v>
          </cell>
          <cell r="J57">
            <v>6208.0399999999991</v>
          </cell>
          <cell r="K57">
            <v>4408.0399999999991</v>
          </cell>
          <cell r="L57">
            <v>6208.0399999999991</v>
          </cell>
          <cell r="M57">
            <v>4408.0399999999991</v>
          </cell>
          <cell r="N57">
            <v>4208.0399999999991</v>
          </cell>
          <cell r="O57">
            <v>63578.110000000008</v>
          </cell>
          <cell r="P57">
            <v>6.5450273498656305E-3</v>
          </cell>
          <cell r="R57">
            <v>4283.6100000000006</v>
          </cell>
          <cell r="S57">
            <v>12637.43</v>
          </cell>
          <cell r="T57">
            <v>16905.75</v>
          </cell>
          <cell r="U57">
            <v>23113.79</v>
          </cell>
          <cell r="V57">
            <v>27521.83</v>
          </cell>
          <cell r="W57">
            <v>33729.870000000003</v>
          </cell>
          <cell r="X57">
            <v>38137.910000000003</v>
          </cell>
          <cell r="Y57">
            <v>44345.950000000004</v>
          </cell>
          <cell r="Z57">
            <v>48753.990000000005</v>
          </cell>
          <cell r="AA57">
            <v>54962.030000000006</v>
          </cell>
          <cell r="AB57">
            <v>59370.070000000007</v>
          </cell>
          <cell r="AC57">
            <v>63578.110000000008</v>
          </cell>
        </row>
        <row r="58">
          <cell r="A58" t="str">
            <v>Non Operating Income</v>
          </cell>
          <cell r="B58" t="str">
            <v>Non Operating Income</v>
          </cell>
          <cell r="C58">
            <v>-8289.94</v>
          </cell>
          <cell r="D58">
            <v>-124.9</v>
          </cell>
          <cell r="E58">
            <v>859.14999999999986</v>
          </cell>
          <cell r="F58">
            <v>-166.66666666666666</v>
          </cell>
          <cell r="G58">
            <v>-166.66666666666666</v>
          </cell>
          <cell r="H58">
            <v>-166.66666666666666</v>
          </cell>
          <cell r="I58">
            <v>-166.66666666666666</v>
          </cell>
          <cell r="J58">
            <v>-166.66666666666666</v>
          </cell>
          <cell r="K58">
            <v>-166.66666666666666</v>
          </cell>
          <cell r="L58">
            <v>-166.66666666666666</v>
          </cell>
          <cell r="M58">
            <v>-166.66666666666666</v>
          </cell>
          <cell r="N58">
            <v>-166.66666666666666</v>
          </cell>
          <cell r="O58">
            <v>-9055.6899999999987</v>
          </cell>
          <cell r="P58">
            <v>-9.3223498971430063E-4</v>
          </cell>
          <cell r="R58">
            <v>-8289.94</v>
          </cell>
          <cell r="S58">
            <v>-8414.84</v>
          </cell>
          <cell r="T58">
            <v>-7555.6900000000005</v>
          </cell>
          <cell r="U58">
            <v>-7722.3566666666675</v>
          </cell>
          <cell r="V58">
            <v>-7889.0233333333344</v>
          </cell>
          <cell r="W58">
            <v>-8055.6900000000014</v>
          </cell>
          <cell r="X58">
            <v>-8222.3566666666684</v>
          </cell>
          <cell r="Y58">
            <v>-8389.0233333333344</v>
          </cell>
          <cell r="Z58">
            <v>-8555.69</v>
          </cell>
          <cell r="AA58">
            <v>-8722.3566666666666</v>
          </cell>
          <cell r="AB58">
            <v>-8889.0233333333326</v>
          </cell>
          <cell r="AC58">
            <v>-9055.6899999999987</v>
          </cell>
        </row>
        <row r="59">
          <cell r="B59" t="str">
            <v>Total Administrative expenses</v>
          </cell>
          <cell r="C59">
            <v>-4006.33</v>
          </cell>
          <cell r="D59">
            <v>8228.92</v>
          </cell>
          <cell r="E59">
            <v>5127.4699999999993</v>
          </cell>
          <cell r="F59">
            <v>6041.3733333333321</v>
          </cell>
          <cell r="G59">
            <v>4241.3733333333321</v>
          </cell>
          <cell r="H59">
            <v>6041.3733333333321</v>
          </cell>
          <cell r="I59">
            <v>4241.7019377777824</v>
          </cell>
          <cell r="J59">
            <v>6040.943662222222</v>
          </cell>
          <cell r="K59">
            <v>4241.5650479999704</v>
          </cell>
          <cell r="L59">
            <v>6041.3733333333321</v>
          </cell>
          <cell r="M59">
            <v>4240.9809333333314</v>
          </cell>
          <cell r="N59">
            <v>4041.4183813333325</v>
          </cell>
          <cell r="O59">
            <v>54522.163295999984</v>
          </cell>
          <cell r="P59">
            <v>5.6127659338435802E-3</v>
          </cell>
          <cell r="R59">
            <v>-4006.33</v>
          </cell>
          <cell r="S59">
            <v>4222.59</v>
          </cell>
          <cell r="T59">
            <v>9350.06</v>
          </cell>
          <cell r="U59">
            <v>15391.433333333334</v>
          </cell>
          <cell r="V59">
            <v>19632.806666666667</v>
          </cell>
          <cell r="W59">
            <v>25674.18</v>
          </cell>
          <cell r="X59">
            <v>29915.881937777791</v>
          </cell>
          <cell r="Y59">
            <v>35956.825600000011</v>
          </cell>
          <cell r="Z59">
            <v>40198.390647999979</v>
          </cell>
          <cell r="AA59">
            <v>46239.763981333315</v>
          </cell>
          <cell r="AB59">
            <v>50480.744914666655</v>
          </cell>
          <cell r="AC59">
            <v>54522.163295999984</v>
          </cell>
        </row>
        <row r="60">
          <cell r="C60">
            <v>-5.2746785084285151E-3</v>
          </cell>
          <cell r="D60">
            <v>1.2040231766984761E-2</v>
          </cell>
          <cell r="E60">
            <v>8.0442620715585628E-3</v>
          </cell>
          <cell r="F60">
            <v>6.9497206008812774E-3</v>
          </cell>
          <cell r="G60">
            <v>4.2604577860054227E-3</v>
          </cell>
          <cell r="H60">
            <v>1.109120182323153E-2</v>
          </cell>
          <cell r="I60">
            <v>5.8773655969012245E-3</v>
          </cell>
          <cell r="J60">
            <v>5.4872543108750128E-3</v>
          </cell>
          <cell r="K60">
            <v>5.0883796585726804E-3</v>
          </cell>
          <cell r="L60">
            <v>7.1316828279044883E-3</v>
          </cell>
          <cell r="M60">
            <v>4.8367499812941427E-3</v>
          </cell>
          <cell r="N60">
            <v>4.7889036505239183E-3</v>
          </cell>
          <cell r="O60">
            <v>5.6127659338435802E-3</v>
          </cell>
          <cell r="R60">
            <v>-5.2746785084285151E-3</v>
          </cell>
          <cell r="S60">
            <v>2.9262738370242902E-3</v>
          </cell>
          <cell r="T60">
            <v>4.4943585395114689E-3</v>
          </cell>
          <cell r="U60">
            <v>5.2179718301751483E-3</v>
          </cell>
          <cell r="V60">
            <v>4.9763565018096445E-3</v>
          </cell>
          <cell r="W60">
            <v>5.7181862737886264E-3</v>
          </cell>
          <cell r="X60">
            <v>5.7402293156999058E-3</v>
          </cell>
          <cell r="Y60">
            <v>5.6961104469678454E-3</v>
          </cell>
          <cell r="Z60">
            <v>5.6252198397846931E-3</v>
          </cell>
          <cell r="AA60">
            <v>5.7848740664331781E-3</v>
          </cell>
          <cell r="AB60">
            <v>5.6911497845871344E-3</v>
          </cell>
          <cell r="AC60">
            <v>5.6127659338435793E-3</v>
          </cell>
        </row>
        <row r="62">
          <cell r="B62" t="str">
            <v>EBITDA</v>
          </cell>
          <cell r="C62">
            <v>231979.02999999991</v>
          </cell>
          <cell r="D62">
            <v>175871.34000000014</v>
          </cell>
          <cell r="E62">
            <v>154487.24000000008</v>
          </cell>
          <cell r="F62">
            <v>179987.32133188116</v>
          </cell>
          <cell r="G62">
            <v>230529.00541276697</v>
          </cell>
          <cell r="H62">
            <v>85971.250656325734</v>
          </cell>
          <cell r="I62">
            <v>192035.01928060252</v>
          </cell>
          <cell r="J62">
            <v>362197.22008015413</v>
          </cell>
          <cell r="K62">
            <v>260450.98299195513</v>
          </cell>
          <cell r="L62">
            <v>266280.24826489686</v>
          </cell>
          <cell r="M62">
            <v>273073.48275520233</v>
          </cell>
          <cell r="N62">
            <v>262904.4922510637</v>
          </cell>
          <cell r="O62">
            <v>2675766.6330248476</v>
          </cell>
          <cell r="P62">
            <v>0.27545590447727208</v>
          </cell>
          <cell r="R62">
            <v>231978.72999999989</v>
          </cell>
          <cell r="S62">
            <v>407849.93</v>
          </cell>
          <cell r="T62">
            <v>562336.74000000011</v>
          </cell>
          <cell r="U62">
            <v>742324.30005188112</v>
          </cell>
          <cell r="V62">
            <v>972852.98690464837</v>
          </cell>
          <cell r="W62">
            <v>1058824.3750009737</v>
          </cell>
          <cell r="X62">
            <v>1250859.3942815757</v>
          </cell>
          <cell r="Y62">
            <v>1613056.6143617309</v>
          </cell>
          <cell r="Z62">
            <v>1873507.5973536852</v>
          </cell>
          <cell r="AA62">
            <v>2139787.8456185823</v>
          </cell>
          <cell r="AB62">
            <v>2412861.3283737861</v>
          </cell>
          <cell r="AC62">
            <v>2675765.8206248493</v>
          </cell>
        </row>
        <row r="63">
          <cell r="C63">
            <v>0.30542037324611138</v>
          </cell>
          <cell r="D63">
            <v>0.25732802053856146</v>
          </cell>
          <cell r="E63">
            <v>0.2423682333142399</v>
          </cell>
          <cell r="F63">
            <v>0.20704921314098773</v>
          </cell>
          <cell r="G63">
            <v>0.23156629205263146</v>
          </cell>
          <cell r="H63">
            <v>0.15783240654303796</v>
          </cell>
          <cell r="I63">
            <v>0.26608659266411794</v>
          </cell>
          <cell r="J63">
            <v>0.32899963456051523</v>
          </cell>
          <cell r="K63">
            <v>0.31244917121722116</v>
          </cell>
          <cell r="L63">
            <v>0.31433685176895365</v>
          </cell>
          <cell r="M63">
            <v>0.31143459104637766</v>
          </cell>
          <cell r="N63">
            <v>0.31153030047457814</v>
          </cell>
          <cell r="O63">
            <v>0.27545590447727208</v>
          </cell>
          <cell r="R63">
            <v>0.30541997827027245</v>
          </cell>
          <cell r="S63">
            <v>0.28264183346978705</v>
          </cell>
          <cell r="T63">
            <v>0.2703023220706649</v>
          </cell>
          <cell r="U63">
            <v>0.25166124574873033</v>
          </cell>
          <cell r="V63">
            <v>0.24659048341302942</v>
          </cell>
          <cell r="W63">
            <v>0.23582272179611538</v>
          </cell>
          <cell r="X63">
            <v>0.24001364157700272</v>
          </cell>
          <cell r="Y63">
            <v>0.25553280856406957</v>
          </cell>
          <cell r="Z63">
            <v>0.26217199088654691</v>
          </cell>
          <cell r="AA63">
            <v>0.2677003978823278</v>
          </cell>
          <cell r="AB63">
            <v>0.27202362509558414</v>
          </cell>
          <cell r="AC63">
            <v>0.2754558208450249</v>
          </cell>
        </row>
        <row r="64">
          <cell r="A64" t="str">
            <v>Depreciation</v>
          </cell>
          <cell r="B64" t="str">
            <v>Depreciation</v>
          </cell>
          <cell r="C64">
            <v>3257.1899999999996</v>
          </cell>
          <cell r="D64">
            <v>3180.66</v>
          </cell>
          <cell r="E64">
            <v>3582.5</v>
          </cell>
          <cell r="F64">
            <v>1953.1650940505842</v>
          </cell>
          <cell r="G64">
            <v>1971.9665780688488</v>
          </cell>
          <cell r="H64">
            <v>1938.1636100323192</v>
          </cell>
          <cell r="I64">
            <v>2250.0272397269537</v>
          </cell>
          <cell r="J64">
            <v>2038.9959016989858</v>
          </cell>
          <cell r="K64">
            <v>2783.0707701921365</v>
          </cell>
          <cell r="L64">
            <v>3018.9164483656527</v>
          </cell>
          <cell r="M64">
            <v>4380.2818321764398</v>
          </cell>
          <cell r="N64">
            <v>4254.490954729743</v>
          </cell>
          <cell r="O64">
            <v>34609.428429041662</v>
          </cell>
          <cell r="P64">
            <v>3.5628560778433764E-3</v>
          </cell>
          <cell r="R64">
            <v>3257.1899999999996</v>
          </cell>
          <cell r="S64">
            <v>6437.8499999999995</v>
          </cell>
          <cell r="T64">
            <v>10020.349999999999</v>
          </cell>
          <cell r="U64">
            <v>11973.515094050583</v>
          </cell>
          <cell r="V64">
            <v>13945.481672119431</v>
          </cell>
          <cell r="W64">
            <v>15883.645282151751</v>
          </cell>
          <cell r="X64">
            <v>18133.672521878703</v>
          </cell>
          <cell r="Y64">
            <v>20172.668423577688</v>
          </cell>
          <cell r="Z64">
            <v>22955.739193769827</v>
          </cell>
          <cell r="AA64">
            <v>25974.65564213548</v>
          </cell>
          <cell r="AB64">
            <v>30354.937474311919</v>
          </cell>
          <cell r="AC64">
            <v>34609.428429041662</v>
          </cell>
        </row>
        <row r="66">
          <cell r="B66" t="str">
            <v>EBIT</v>
          </cell>
          <cell r="C66">
            <v>228721.83999999991</v>
          </cell>
          <cell r="D66">
            <v>172690.68000000014</v>
          </cell>
          <cell r="E66">
            <v>150904.74000000008</v>
          </cell>
          <cell r="F66">
            <v>178034.15623783058</v>
          </cell>
          <cell r="G66">
            <v>228557.03883469812</v>
          </cell>
          <cell r="H66">
            <v>84033.087046293411</v>
          </cell>
          <cell r="I66">
            <v>189784.99204087557</v>
          </cell>
          <cell r="J66">
            <v>360158.22417845513</v>
          </cell>
          <cell r="K66">
            <v>257667.91222176299</v>
          </cell>
          <cell r="L66">
            <v>263261.33181653119</v>
          </cell>
          <cell r="M66">
            <v>268693.2009230259</v>
          </cell>
          <cell r="N66">
            <v>258650.00129633397</v>
          </cell>
          <cell r="O66">
            <v>2641157.2045958061</v>
          </cell>
          <cell r="P66">
            <v>0.27189304839942874</v>
          </cell>
          <cell r="R66">
            <v>228721.53999999989</v>
          </cell>
          <cell r="S66">
            <v>401412.08</v>
          </cell>
          <cell r="T66">
            <v>552316.39000000013</v>
          </cell>
          <cell r="U66">
            <v>730350.78495783056</v>
          </cell>
          <cell r="V66">
            <v>958907.5052325289</v>
          </cell>
          <cell r="W66">
            <v>1042940.7297188219</v>
          </cell>
          <cell r="X66">
            <v>1232725.721759697</v>
          </cell>
          <cell r="Y66">
            <v>1592883.9459381532</v>
          </cell>
          <cell r="Z66">
            <v>1850551.8581599153</v>
          </cell>
          <cell r="AA66">
            <v>2113813.1899764468</v>
          </cell>
          <cell r="AB66">
            <v>2382506.3908994743</v>
          </cell>
          <cell r="AC66">
            <v>2641156.3921958078</v>
          </cell>
        </row>
        <row r="67">
          <cell r="C67">
            <v>0.30113200207077923</v>
          </cell>
          <cell r="D67">
            <v>0.25267420405085983</v>
          </cell>
          <cell r="E67">
            <v>0.23674780669616929</v>
          </cell>
          <cell r="F67">
            <v>0.20480238101489628</v>
          </cell>
          <cell r="G67">
            <v>0.22958545242805797</v>
          </cell>
          <cell r="H67">
            <v>0.1542741818515255</v>
          </cell>
          <cell r="I67">
            <v>0.26296892129426447</v>
          </cell>
          <cell r="J67">
            <v>0.32714752507612738</v>
          </cell>
          <cell r="K67">
            <v>0.30911046945615978</v>
          </cell>
          <cell r="L67">
            <v>0.31077310005129433</v>
          </cell>
          <cell r="M67">
            <v>0.30643897130583092</v>
          </cell>
          <cell r="N67">
            <v>0.30648891516333887</v>
          </cell>
          <cell r="O67">
            <v>0.27189304839942874</v>
          </cell>
          <cell r="R67">
            <v>0.30113160709494036</v>
          </cell>
          <cell r="S67">
            <v>0.2781803745022608</v>
          </cell>
          <cell r="T67">
            <v>0.26548577056282502</v>
          </cell>
          <cell r="U67">
            <v>0.24760200947645772</v>
          </cell>
          <cell r="V67">
            <v>0.2430557015772899</v>
          </cell>
          <cell r="W67">
            <v>0.23228509596229605</v>
          </cell>
          <cell r="X67">
            <v>0.23653417074515859</v>
          </cell>
          <cell r="Y67">
            <v>0.25233714973063909</v>
          </cell>
          <cell r="Z67">
            <v>0.25895964637553243</v>
          </cell>
          <cell r="AA67">
            <v>0.26445081140369914</v>
          </cell>
          <cell r="AB67">
            <v>0.26860143914804885</v>
          </cell>
          <cell r="AC67">
            <v>0.27189296476718156</v>
          </cell>
        </row>
        <row r="68">
          <cell r="A68" t="str">
            <v>Interest</v>
          </cell>
          <cell r="B68" t="str">
            <v>Interest expense</v>
          </cell>
          <cell r="C68">
            <v>12285</v>
          </cell>
          <cell r="D68">
            <v>12294.55</v>
          </cell>
          <cell r="E68">
            <v>12294.55</v>
          </cell>
          <cell r="F68">
            <v>14036.668091286305</v>
          </cell>
          <cell r="G68">
            <v>12205.798340248963</v>
          </cell>
          <cell r="H68">
            <v>10374.928589211619</v>
          </cell>
          <cell r="I68">
            <v>8544.0588381742746</v>
          </cell>
          <cell r="J68">
            <v>12205.798340248963</v>
          </cell>
          <cell r="K68">
            <v>13426.378174273857</v>
          </cell>
          <cell r="L68">
            <v>11595.508423236513</v>
          </cell>
          <cell r="M68">
            <v>12205.798340248963</v>
          </cell>
          <cell r="N68">
            <v>12816.08825726141</v>
          </cell>
          <cell r="O68">
            <v>144285.12539419087</v>
          </cell>
          <cell r="P68">
            <v>1.4853384158223185E-2</v>
          </cell>
          <cell r="R68">
            <v>12285</v>
          </cell>
          <cell r="S68">
            <v>24579.55</v>
          </cell>
          <cell r="T68">
            <v>36874.1</v>
          </cell>
          <cell r="U68">
            <v>50910.7680912863</v>
          </cell>
          <cell r="V68">
            <v>63116.566431535262</v>
          </cell>
          <cell r="W68">
            <v>73491.495020746879</v>
          </cell>
          <cell r="X68">
            <v>82035.55385892115</v>
          </cell>
          <cell r="Y68">
            <v>94241.352199170113</v>
          </cell>
          <cell r="Z68">
            <v>107667.73037344398</v>
          </cell>
          <cell r="AA68">
            <v>119263.2387966805</v>
          </cell>
          <cell r="AB68">
            <v>131469.03713692946</v>
          </cell>
          <cell r="AC68">
            <v>144285.12539419087</v>
          </cell>
        </row>
        <row r="70">
          <cell r="B70" t="str">
            <v>Profit Before Tax</v>
          </cell>
          <cell r="C70">
            <v>216436.83999999991</v>
          </cell>
          <cell r="D70">
            <v>160396.13000000015</v>
          </cell>
          <cell r="E70">
            <v>138610.19000000009</v>
          </cell>
          <cell r="F70">
            <v>163997.48814654429</v>
          </cell>
          <cell r="G70">
            <v>216351.24049444916</v>
          </cell>
          <cell r="H70">
            <v>73658.158457081794</v>
          </cell>
          <cell r="I70">
            <v>181240.9332027013</v>
          </cell>
          <cell r="J70">
            <v>347952.4258382062</v>
          </cell>
          <cell r="K70">
            <v>244241.53404748914</v>
          </cell>
          <cell r="L70">
            <v>251665.82339329468</v>
          </cell>
          <cell r="M70">
            <v>256487.40258277694</v>
          </cell>
          <cell r="N70">
            <v>245833.91303907256</v>
          </cell>
          <cell r="O70">
            <v>2496872.0792016154</v>
          </cell>
          <cell r="P70">
            <v>0.25703966424120556</v>
          </cell>
          <cell r="R70">
            <v>216436.53999999989</v>
          </cell>
          <cell r="S70">
            <v>376832.53</v>
          </cell>
          <cell r="T70">
            <v>515442.29000000015</v>
          </cell>
          <cell r="U70">
            <v>679440.01686654426</v>
          </cell>
          <cell r="V70">
            <v>895790.93880099361</v>
          </cell>
          <cell r="W70">
            <v>969449.2346980751</v>
          </cell>
          <cell r="X70">
            <v>1150690.1679007758</v>
          </cell>
          <cell r="Y70">
            <v>1498642.5937389832</v>
          </cell>
          <cell r="Z70">
            <v>1742884.1277864713</v>
          </cell>
          <cell r="AA70">
            <v>1994549.9511797663</v>
          </cell>
          <cell r="AB70">
            <v>2251037.3537625447</v>
          </cell>
          <cell r="AC70">
            <v>2496871.2668016171</v>
          </cell>
        </row>
        <row r="71">
          <cell r="C71">
            <v>0.28495774146917024</v>
          </cell>
          <cell r="D71">
            <v>0.23468530253391928</v>
          </cell>
          <cell r="E71">
            <v>0.21745942816799063</v>
          </cell>
          <cell r="F71">
            <v>0.18865523763881867</v>
          </cell>
          <cell r="G71">
            <v>0.21732473296617164</v>
          </cell>
          <cell r="H71">
            <v>0.13522711746143745</v>
          </cell>
          <cell r="I71">
            <v>0.2511301456777737</v>
          </cell>
          <cell r="J71">
            <v>0.31606046263933518</v>
          </cell>
          <cell r="K71">
            <v>0.29300355872459066</v>
          </cell>
          <cell r="L71">
            <v>0.29708490636749324</v>
          </cell>
          <cell r="M71">
            <v>0.29251851379330968</v>
          </cell>
          <cell r="N71">
            <v>0.291302412294911</v>
          </cell>
          <cell r="O71">
            <v>0.25703966424120556</v>
          </cell>
          <cell r="R71">
            <v>0.28495734649333132</v>
          </cell>
          <cell r="S71">
            <v>0.26114663594586995</v>
          </cell>
          <cell r="T71">
            <v>0.24776123978742892</v>
          </cell>
          <cell r="U71">
            <v>0.23034234638987633</v>
          </cell>
          <cell r="V71">
            <v>0.22705745226601104</v>
          </cell>
          <cell r="W71">
            <v>0.2159169760041186</v>
          </cell>
          <cell r="X71">
            <v>0.22079327124000306</v>
          </cell>
          <cell r="Y71">
            <v>0.23740787992329357</v>
          </cell>
          <cell r="Z71">
            <v>0.24389300705893036</v>
          </cell>
          <cell r="AA71">
            <v>0.24953025909568427</v>
          </cell>
          <cell r="AB71">
            <v>0.25377974854806862</v>
          </cell>
          <cell r="AC71">
            <v>0.25703958060895837</v>
          </cell>
        </row>
        <row r="72">
          <cell r="A72" t="str">
            <v>Income Tax</v>
          </cell>
          <cell r="B72" t="str">
            <v>Income tax</v>
          </cell>
          <cell r="C72">
            <v>64000</v>
          </cell>
          <cell r="D72">
            <v>48200</v>
          </cell>
          <cell r="E72">
            <v>42432</v>
          </cell>
          <cell r="F72">
            <v>49199.246443963282</v>
          </cell>
          <cell r="G72">
            <v>64905.372148334747</v>
          </cell>
          <cell r="H72">
            <v>22097.447537124539</v>
          </cell>
          <cell r="I72">
            <v>54372.279960810389</v>
          </cell>
          <cell r="J72">
            <v>104385.72775146186</v>
          </cell>
          <cell r="K72">
            <v>73272.460214246734</v>
          </cell>
          <cell r="L72">
            <v>75499.747017988397</v>
          </cell>
          <cell r="M72">
            <v>76946.220774833084</v>
          </cell>
          <cell r="N72">
            <v>73750.173911721766</v>
          </cell>
          <cell r="O72">
            <v>749060.67576048477</v>
          </cell>
          <cell r="P72">
            <v>7.7111801680817549E-2</v>
          </cell>
          <cell r="R72">
            <v>64000</v>
          </cell>
          <cell r="S72">
            <v>112200</v>
          </cell>
          <cell r="T72">
            <v>154632</v>
          </cell>
          <cell r="U72">
            <v>203831.24644396329</v>
          </cell>
          <cell r="V72">
            <v>268736.61859229801</v>
          </cell>
          <cell r="W72">
            <v>290834.06612942257</v>
          </cell>
          <cell r="X72">
            <v>345206.34609023295</v>
          </cell>
          <cell r="Y72">
            <v>449592.0738416948</v>
          </cell>
          <cell r="Z72">
            <v>522864.53405594151</v>
          </cell>
          <cell r="AA72">
            <v>598364.28107392986</v>
          </cell>
          <cell r="AB72">
            <v>675310.50184876297</v>
          </cell>
          <cell r="AC72">
            <v>749060.67576048477</v>
          </cell>
        </row>
        <row r="74">
          <cell r="B74" t="str">
            <v>PAT</v>
          </cell>
          <cell r="C74">
            <v>152436.83999999991</v>
          </cell>
          <cell r="D74">
            <v>112196.13000000015</v>
          </cell>
          <cell r="E74">
            <v>96178.19000000009</v>
          </cell>
          <cell r="F74">
            <v>114798.241702581</v>
          </cell>
          <cell r="G74">
            <v>151445.86834611441</v>
          </cell>
          <cell r="H74">
            <v>51560.710919957259</v>
          </cell>
          <cell r="I74">
            <v>126868.65324189092</v>
          </cell>
          <cell r="J74">
            <v>243566.69808674435</v>
          </cell>
          <cell r="K74">
            <v>170969.07383324241</v>
          </cell>
          <cell r="L74">
            <v>176166.07637530629</v>
          </cell>
          <cell r="M74">
            <v>179541.18180794385</v>
          </cell>
          <cell r="N74">
            <v>172083.7391273508</v>
          </cell>
          <cell r="O74">
            <v>1747811.4034411306</v>
          </cell>
          <cell r="P74">
            <v>0.17992786256038801</v>
          </cell>
          <cell r="R74">
            <v>152436.53999999989</v>
          </cell>
          <cell r="S74">
            <v>264632.53000000003</v>
          </cell>
          <cell r="T74">
            <v>360810.29000000015</v>
          </cell>
          <cell r="U74">
            <v>475608.770422581</v>
          </cell>
          <cell r="V74">
            <v>627054.3202086956</v>
          </cell>
          <cell r="W74">
            <v>678615.16856865259</v>
          </cell>
          <cell r="X74">
            <v>805483.82181054284</v>
          </cell>
          <cell r="Y74">
            <v>1049050.5198972884</v>
          </cell>
          <cell r="Z74">
            <v>1220019.5937305298</v>
          </cell>
          <cell r="AA74">
            <v>1396185.6701058364</v>
          </cell>
          <cell r="AB74">
            <v>1575726.8519137818</v>
          </cell>
          <cell r="AC74">
            <v>1747810.5910411323</v>
          </cell>
        </row>
        <row r="75">
          <cell r="C75">
            <v>0.20069622917751553</v>
          </cell>
          <cell r="D75">
            <v>0.16416096019389587</v>
          </cell>
          <cell r="E75">
            <v>0.15088973039884268</v>
          </cell>
          <cell r="F75">
            <v>0.13205866634717306</v>
          </cell>
          <cell r="G75">
            <v>0.15212731307632016</v>
          </cell>
          <cell r="H75">
            <v>9.4658982223006227E-2</v>
          </cell>
          <cell r="I75">
            <v>0.17579110197444162</v>
          </cell>
          <cell r="J75">
            <v>0.22124232384753464</v>
          </cell>
          <cell r="K75">
            <v>0.20510249110721346</v>
          </cell>
          <cell r="L75">
            <v>0.20795943445724527</v>
          </cell>
          <cell r="M75">
            <v>0.2047629596553168</v>
          </cell>
          <cell r="N75">
            <v>0.20391168860643769</v>
          </cell>
          <cell r="O75">
            <v>0.17992786256038801</v>
          </cell>
          <cell r="R75">
            <v>0.20069583420167664</v>
          </cell>
          <cell r="S75">
            <v>0.18339153196605534</v>
          </cell>
          <cell r="T75">
            <v>0.17343319807628083</v>
          </cell>
          <cell r="U75">
            <v>0.16123989965733754</v>
          </cell>
          <cell r="V75">
            <v>0.15894038464996357</v>
          </cell>
          <cell r="W75">
            <v>0.15114204006102724</v>
          </cell>
          <cell r="X75">
            <v>0.15455542500453964</v>
          </cell>
          <cell r="Y75">
            <v>0.16618562751501603</v>
          </cell>
          <cell r="Z75">
            <v>0.17072520349568998</v>
          </cell>
          <cell r="AA75">
            <v>0.17467126947666547</v>
          </cell>
          <cell r="AB75">
            <v>0.17764590338348615</v>
          </cell>
          <cell r="AC75">
            <v>0.17992777892814082</v>
          </cell>
        </row>
      </sheetData>
      <sheetData sheetId="103" refreshError="1">
        <row r="9">
          <cell r="A9" t="str">
            <v>Sales</v>
          </cell>
          <cell r="B9" t="str">
            <v>Sales</v>
          </cell>
          <cell r="C9">
            <v>782219.73999999987</v>
          </cell>
          <cell r="D9">
            <v>899257.65</v>
          </cell>
          <cell r="E9">
            <v>1027013.9000000001</v>
          </cell>
          <cell r="F9">
            <v>915374</v>
          </cell>
          <cell r="G9">
            <v>950262.52</v>
          </cell>
          <cell r="H9">
            <v>800000</v>
          </cell>
          <cell r="I9">
            <v>700000</v>
          </cell>
          <cell r="J9">
            <v>900000</v>
          </cell>
          <cell r="K9">
            <v>1000000</v>
          </cell>
          <cell r="L9">
            <v>900000</v>
          </cell>
          <cell r="M9">
            <v>1000000</v>
          </cell>
          <cell r="N9">
            <v>1100000</v>
          </cell>
          <cell r="O9">
            <v>10974127.810000001</v>
          </cell>
        </row>
        <row r="10">
          <cell r="A10" t="str">
            <v>Cost of Goods Sold</v>
          </cell>
          <cell r="B10" t="str">
            <v>Cost of goods sold</v>
          </cell>
          <cell r="C10">
            <v>374934.59</v>
          </cell>
          <cell r="D10">
            <v>398394.60000000003</v>
          </cell>
          <cell r="E10">
            <v>316316.24</v>
          </cell>
          <cell r="F10">
            <v>367487.29</v>
          </cell>
          <cell r="G10">
            <v>407604.10000000003</v>
          </cell>
          <cell r="H10">
            <v>336000</v>
          </cell>
          <cell r="I10">
            <v>298000</v>
          </cell>
          <cell r="J10">
            <v>380000</v>
          </cell>
          <cell r="K10">
            <v>416000</v>
          </cell>
          <cell r="L10">
            <v>373600</v>
          </cell>
          <cell r="M10">
            <v>412200</v>
          </cell>
          <cell r="N10">
            <v>458200</v>
          </cell>
          <cell r="O10">
            <v>4538736.82</v>
          </cell>
        </row>
        <row r="11">
          <cell r="B11" t="str">
            <v xml:space="preserve"> </v>
          </cell>
        </row>
        <row r="12">
          <cell r="B12" t="str">
            <v>Gross profit before manufacuring costs</v>
          </cell>
          <cell r="C12">
            <v>407285.14999999985</v>
          </cell>
          <cell r="D12">
            <v>500863.05</v>
          </cell>
          <cell r="E12">
            <v>710697.66000000015</v>
          </cell>
          <cell r="F12">
            <v>547886.71</v>
          </cell>
          <cell r="G12">
            <v>542658.41999999993</v>
          </cell>
          <cell r="H12">
            <v>464000</v>
          </cell>
          <cell r="I12">
            <v>402000</v>
          </cell>
          <cell r="J12">
            <v>520000</v>
          </cell>
          <cell r="K12">
            <v>584000</v>
          </cell>
          <cell r="L12">
            <v>526400</v>
          </cell>
          <cell r="M12">
            <v>587800</v>
          </cell>
          <cell r="N12">
            <v>641800</v>
          </cell>
          <cell r="O12">
            <v>6435390.9900000002</v>
          </cell>
        </row>
        <row r="13">
          <cell r="C13">
            <v>0.52067869061959482</v>
          </cell>
          <cell r="D13">
            <v>0.55697391064729884</v>
          </cell>
          <cell r="E13">
            <v>0.69200393490292589</v>
          </cell>
          <cell r="F13">
            <v>0.59853864103634136</v>
          </cell>
          <cell r="G13">
            <v>0.57106158411888108</v>
          </cell>
          <cell r="H13">
            <v>0.57999999999999996</v>
          </cell>
          <cell r="I13">
            <v>0.57428571428571429</v>
          </cell>
          <cell r="J13">
            <v>0.57777777777777772</v>
          </cell>
          <cell r="K13">
            <v>0.58399999999999996</v>
          </cell>
          <cell r="L13">
            <v>0.5848888888888889</v>
          </cell>
          <cell r="M13">
            <v>0.58779999999999999</v>
          </cell>
          <cell r="N13">
            <v>0.58345454545454545</v>
          </cell>
          <cell r="O13">
            <v>0.58641480228942222</v>
          </cell>
        </row>
        <row r="14">
          <cell r="B14" t="str">
            <v>Manufacturing costs</v>
          </cell>
        </row>
        <row r="15">
          <cell r="A15" t="str">
            <v>Factory Labour</v>
          </cell>
          <cell r="B15" t="str">
            <v>Wages, Leave, Super, Payroll Tax, Wcomp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Factory Packaging</v>
          </cell>
          <cell r="B16" t="str">
            <v>Packaging Material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Freight Inwards</v>
          </cell>
          <cell r="B17" t="str">
            <v>Freight Inwards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Factory Rent</v>
          </cell>
          <cell r="B18" t="str">
            <v>Factory Rent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Factory Maintenance</v>
          </cell>
          <cell r="B19" t="str">
            <v>Repairs and Maintenance</v>
          </cell>
          <cell r="C19">
            <v>6179.3099999999995</v>
          </cell>
          <cell r="D19">
            <v>3498.65</v>
          </cell>
          <cell r="E19">
            <v>3164.4</v>
          </cell>
          <cell r="F19">
            <v>2545.0899999999997</v>
          </cell>
          <cell r="G19">
            <v>5751.01</v>
          </cell>
          <cell r="H19">
            <v>2900</v>
          </cell>
          <cell r="I19">
            <v>2900</v>
          </cell>
          <cell r="J19">
            <v>2900</v>
          </cell>
          <cell r="K19">
            <v>2900</v>
          </cell>
          <cell r="L19">
            <v>2900</v>
          </cell>
          <cell r="M19">
            <v>2900</v>
          </cell>
          <cell r="N19">
            <v>2900</v>
          </cell>
          <cell r="O19">
            <v>41438.46</v>
          </cell>
        </row>
        <row r="20">
          <cell r="A20" t="str">
            <v>Factory Motor</v>
          </cell>
          <cell r="B20" t="str">
            <v>Motor Vehicle Expenses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Factory Insurance</v>
          </cell>
          <cell r="B21" t="str">
            <v>Insurance - General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Factory Warranty</v>
          </cell>
          <cell r="B22" t="str">
            <v>Warranty Expenses - Manufacturing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Factory Var Other</v>
          </cell>
          <cell r="B23" t="str">
            <v>Manufacturing Variable Other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Factory Fixed Other</v>
          </cell>
          <cell r="B24" t="str">
            <v>Manufacturing Fixed Other</v>
          </cell>
          <cell r="C24">
            <v>0</v>
          </cell>
          <cell r="D24">
            <v>0</v>
          </cell>
          <cell r="E24">
            <v>36.36</v>
          </cell>
          <cell r="F24">
            <v>8.18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44.54</v>
          </cell>
        </row>
        <row r="25">
          <cell r="B25" t="str">
            <v>Total Manufacturing Costs</v>
          </cell>
          <cell r="C25">
            <v>6179.3099999999995</v>
          </cell>
          <cell r="D25">
            <v>3498.65</v>
          </cell>
          <cell r="E25">
            <v>3200.76</v>
          </cell>
          <cell r="F25">
            <v>2553.2699999999995</v>
          </cell>
          <cell r="G25">
            <v>5751.01</v>
          </cell>
          <cell r="H25">
            <v>2900</v>
          </cell>
          <cell r="I25">
            <v>2900</v>
          </cell>
          <cell r="J25">
            <v>2900</v>
          </cell>
          <cell r="K25">
            <v>2900</v>
          </cell>
          <cell r="L25">
            <v>2900</v>
          </cell>
          <cell r="M25">
            <v>2900</v>
          </cell>
          <cell r="N25">
            <v>2900</v>
          </cell>
          <cell r="O25">
            <v>41483</v>
          </cell>
        </row>
        <row r="27">
          <cell r="B27" t="str">
            <v>Contribution margin</v>
          </cell>
          <cell r="C27">
            <v>401105.83999999985</v>
          </cell>
          <cell r="D27">
            <v>497364.39999999997</v>
          </cell>
          <cell r="E27">
            <v>707496.90000000014</v>
          </cell>
          <cell r="F27">
            <v>545333.43999999994</v>
          </cell>
          <cell r="G27">
            <v>536907.40999999992</v>
          </cell>
          <cell r="H27">
            <v>461100</v>
          </cell>
          <cell r="I27">
            <v>399100</v>
          </cell>
          <cell r="J27">
            <v>517100</v>
          </cell>
          <cell r="K27">
            <v>581100</v>
          </cell>
          <cell r="L27">
            <v>523500</v>
          </cell>
          <cell r="M27">
            <v>584900</v>
          </cell>
          <cell r="N27">
            <v>638900</v>
          </cell>
          <cell r="O27">
            <v>6393907.9900000002</v>
          </cell>
        </row>
        <row r="28">
          <cell r="C28">
            <v>0.51277897947193196</v>
          </cell>
          <cell r="D28">
            <v>0.5530833126635063</v>
          </cell>
          <cell r="E28">
            <v>0.68888736559456498</v>
          </cell>
          <cell r="F28">
            <v>0.5957493221349961</v>
          </cell>
          <cell r="G28">
            <v>0.56500956177878081</v>
          </cell>
          <cell r="H28">
            <v>0.57637499999999997</v>
          </cell>
          <cell r="I28">
            <v>0.57014285714285717</v>
          </cell>
          <cell r="J28">
            <v>0.5745555555555556</v>
          </cell>
          <cell r="K28">
            <v>0.58109999999999995</v>
          </cell>
          <cell r="L28">
            <v>0.58166666666666667</v>
          </cell>
          <cell r="M28">
            <v>0.58489999999999998</v>
          </cell>
          <cell r="N28">
            <v>0.58081818181818179</v>
          </cell>
          <cell r="O28">
            <v>0.5826347296751595</v>
          </cell>
        </row>
        <row r="29">
          <cell r="B29" t="str">
            <v>Selling Expenses</v>
          </cell>
        </row>
        <row r="30">
          <cell r="A30" t="str">
            <v>Sales Labour</v>
          </cell>
          <cell r="B30" t="str">
            <v>Salaries, Leave, Super, Payroll Tax, Wcomp</v>
          </cell>
          <cell r="C30">
            <v>225826.52000000002</v>
          </cell>
          <cell r="D30">
            <v>228248.62</v>
          </cell>
          <cell r="E30">
            <v>301685.92000000004</v>
          </cell>
          <cell r="F30">
            <v>241691.43000000002</v>
          </cell>
          <cell r="G30">
            <v>240164.90000000002</v>
          </cell>
          <cell r="H30">
            <v>199709.58765274598</v>
          </cell>
          <cell r="I30">
            <v>177314.48043401519</v>
          </cell>
          <cell r="J30">
            <v>230491.24688474598</v>
          </cell>
          <cell r="K30">
            <v>273182.3840900152</v>
          </cell>
          <cell r="L30">
            <v>233891.33133320519</v>
          </cell>
          <cell r="M30">
            <v>225924.08909019397</v>
          </cell>
          <cell r="N30">
            <v>233891.33133320519</v>
          </cell>
          <cell r="O30">
            <v>2812021.8408181267</v>
          </cell>
        </row>
        <row r="31">
          <cell r="A31" t="str">
            <v>Installation Labour</v>
          </cell>
          <cell r="B31" t="str">
            <v>Installation Labour</v>
          </cell>
          <cell r="C31">
            <v>0</v>
          </cell>
          <cell r="D31">
            <v>0</v>
          </cell>
          <cell r="E31">
            <v>5160</v>
          </cell>
          <cell r="F31">
            <v>31001.45</v>
          </cell>
          <cell r="G31">
            <v>35000</v>
          </cell>
          <cell r="H31">
            <v>23500</v>
          </cell>
          <cell r="I31">
            <v>17000</v>
          </cell>
          <cell r="J31">
            <v>25000</v>
          </cell>
          <cell r="K31">
            <v>34000</v>
          </cell>
          <cell r="L31">
            <v>30600</v>
          </cell>
          <cell r="M31">
            <v>37000</v>
          </cell>
          <cell r="N31">
            <v>37000</v>
          </cell>
          <cell r="O31">
            <v>275261.45</v>
          </cell>
        </row>
        <row r="32">
          <cell r="A32" t="str">
            <v>Sales Commission</v>
          </cell>
          <cell r="B32" t="str">
            <v>Sales Commission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Sales Advertising</v>
          </cell>
          <cell r="B33" t="str">
            <v>Advertising Expenses</v>
          </cell>
          <cell r="C33">
            <v>3456.83</v>
          </cell>
          <cell r="D33">
            <v>3456.83</v>
          </cell>
          <cell r="E33">
            <v>4247.03</v>
          </cell>
          <cell r="F33">
            <v>3474.83</v>
          </cell>
          <cell r="G33">
            <v>3760.63</v>
          </cell>
          <cell r="H33">
            <v>3474.83</v>
          </cell>
          <cell r="I33">
            <v>3774.83</v>
          </cell>
          <cell r="J33">
            <v>3474.83</v>
          </cell>
          <cell r="K33">
            <v>3474.83</v>
          </cell>
          <cell r="L33">
            <v>3774.83</v>
          </cell>
          <cell r="M33">
            <v>3474.83</v>
          </cell>
          <cell r="N33">
            <v>3774.83</v>
          </cell>
          <cell r="O33">
            <v>43619.960000000006</v>
          </cell>
        </row>
        <row r="34">
          <cell r="A34" t="str">
            <v>Sales Doubtful Debts</v>
          </cell>
          <cell r="B34" t="str">
            <v>Doubtfull Debts</v>
          </cell>
          <cell r="C34">
            <v>5295.88</v>
          </cell>
          <cell r="D34">
            <v>5211.09</v>
          </cell>
          <cell r="E34">
            <v>5738.83</v>
          </cell>
          <cell r="F34">
            <v>5965.85</v>
          </cell>
          <cell r="G34">
            <v>3331.27</v>
          </cell>
          <cell r="H34">
            <v>3300</v>
          </cell>
          <cell r="I34">
            <v>3301</v>
          </cell>
          <cell r="J34">
            <v>3302</v>
          </cell>
          <cell r="K34">
            <v>3303</v>
          </cell>
          <cell r="L34">
            <v>3304</v>
          </cell>
          <cell r="M34">
            <v>3305</v>
          </cell>
          <cell r="N34">
            <v>3306</v>
          </cell>
          <cell r="O34">
            <v>48663.92</v>
          </cell>
        </row>
        <row r="35">
          <cell r="A35" t="str">
            <v>Sales Motor</v>
          </cell>
          <cell r="B35" t="str">
            <v>Motor Vehicle Expenses</v>
          </cell>
          <cell r="C35">
            <v>8753.09</v>
          </cell>
          <cell r="D35">
            <v>13198.52</v>
          </cell>
          <cell r="E35">
            <v>9037.0400000000027</v>
          </cell>
          <cell r="F35">
            <v>8841.6399999999976</v>
          </cell>
          <cell r="G35">
            <v>9214.1500000000015</v>
          </cell>
          <cell r="H35">
            <v>6380</v>
          </cell>
          <cell r="I35">
            <v>6088</v>
          </cell>
          <cell r="J35">
            <v>7686</v>
          </cell>
          <cell r="K35">
            <v>8694</v>
          </cell>
          <cell r="L35">
            <v>8202</v>
          </cell>
          <cell r="M35">
            <v>7810</v>
          </cell>
          <cell r="N35">
            <v>7418</v>
          </cell>
          <cell r="O35">
            <v>101322.44</v>
          </cell>
        </row>
        <row r="36">
          <cell r="A36" t="str">
            <v>Sales Rent</v>
          </cell>
          <cell r="B36" t="str">
            <v>Rent</v>
          </cell>
          <cell r="C36">
            <v>28581.439999999999</v>
          </cell>
          <cell r="D36">
            <v>29240.809999999998</v>
          </cell>
          <cell r="E36">
            <v>28780.31</v>
          </cell>
          <cell r="F36">
            <v>28713.48</v>
          </cell>
          <cell r="G36">
            <v>29235.65</v>
          </cell>
          <cell r="H36">
            <v>29463</v>
          </cell>
          <cell r="I36">
            <v>30235.5</v>
          </cell>
          <cell r="J36">
            <v>31581.174999999999</v>
          </cell>
          <cell r="K36">
            <v>31850.720249999998</v>
          </cell>
          <cell r="L36">
            <v>32694.851857499998</v>
          </cell>
          <cell r="M36">
            <v>34114.307413225004</v>
          </cell>
          <cell r="N36">
            <v>34459.846635621754</v>
          </cell>
          <cell r="O36">
            <v>368951.09115634672</v>
          </cell>
        </row>
        <row r="37">
          <cell r="A37" t="str">
            <v>Sales Telephone</v>
          </cell>
          <cell r="B37" t="str">
            <v>Telephone</v>
          </cell>
          <cell r="C37">
            <v>4743.4199999999992</v>
          </cell>
          <cell r="D37">
            <v>3978.1299999999997</v>
          </cell>
          <cell r="E37">
            <v>3875.6200000000003</v>
          </cell>
          <cell r="F37">
            <v>4030.3799999999997</v>
          </cell>
          <cell r="G37">
            <v>4851.03</v>
          </cell>
          <cell r="H37">
            <v>4087.05</v>
          </cell>
          <cell r="I37">
            <v>4088.05</v>
          </cell>
          <cell r="J37">
            <v>4089.05</v>
          </cell>
          <cell r="K37">
            <v>4090.05</v>
          </cell>
          <cell r="L37">
            <v>4091.05</v>
          </cell>
          <cell r="M37">
            <v>4092.05</v>
          </cell>
          <cell r="N37">
            <v>4093.05</v>
          </cell>
          <cell r="O37">
            <v>50108.930000000008</v>
          </cell>
        </row>
        <row r="38">
          <cell r="A38" t="str">
            <v>Sales Freight</v>
          </cell>
          <cell r="B38" t="str">
            <v>Freight - Outwards</v>
          </cell>
          <cell r="C38">
            <v>1048.77</v>
          </cell>
          <cell r="D38">
            <v>1144.79</v>
          </cell>
          <cell r="E38">
            <v>5046.87</v>
          </cell>
          <cell r="F38">
            <v>3431.77</v>
          </cell>
          <cell r="G38">
            <v>7000</v>
          </cell>
          <cell r="H38">
            <v>1800</v>
          </cell>
          <cell r="I38">
            <v>1700</v>
          </cell>
          <cell r="J38">
            <v>2300</v>
          </cell>
          <cell r="K38">
            <v>2900</v>
          </cell>
          <cell r="L38">
            <v>2360</v>
          </cell>
          <cell r="M38">
            <v>2920</v>
          </cell>
          <cell r="N38">
            <v>3420</v>
          </cell>
          <cell r="O38">
            <v>35072.199999999997</v>
          </cell>
        </row>
        <row r="39">
          <cell r="A39" t="str">
            <v>Sales Insurance</v>
          </cell>
          <cell r="B39" t="str">
            <v>Insurance - General</v>
          </cell>
          <cell r="C39">
            <v>1080.03</v>
          </cell>
          <cell r="D39">
            <v>1270.94</v>
          </cell>
          <cell r="E39">
            <v>1290.03</v>
          </cell>
          <cell r="F39">
            <v>1937.28</v>
          </cell>
          <cell r="G39">
            <v>1500</v>
          </cell>
          <cell r="H39">
            <v>1500</v>
          </cell>
          <cell r="I39">
            <v>1500</v>
          </cell>
          <cell r="J39">
            <v>1500</v>
          </cell>
          <cell r="K39">
            <v>1500</v>
          </cell>
          <cell r="L39">
            <v>1500</v>
          </cell>
          <cell r="M39">
            <v>1500</v>
          </cell>
          <cell r="N39">
            <v>1500</v>
          </cell>
          <cell r="O39">
            <v>17578.28</v>
          </cell>
        </row>
        <row r="40">
          <cell r="A40" t="str">
            <v>Sales Warranty</v>
          </cell>
          <cell r="B40" t="str">
            <v>Warranty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Sales Other</v>
          </cell>
          <cell r="B41" t="str">
            <v>Other Selling Expenses</v>
          </cell>
          <cell r="C41">
            <v>7471.64</v>
          </cell>
          <cell r="D41">
            <v>11363.869999999999</v>
          </cell>
          <cell r="E41">
            <v>16408.739999999998</v>
          </cell>
          <cell r="F41">
            <v>14696.940000000002</v>
          </cell>
          <cell r="G41">
            <v>7943.4500000000007</v>
          </cell>
          <cell r="H41">
            <v>10430.587272727273</v>
          </cell>
          <cell r="I41">
            <v>8055.5872727272726</v>
          </cell>
          <cell r="J41">
            <v>8230.5872727272726</v>
          </cell>
          <cell r="K41">
            <v>8605.5872727272726</v>
          </cell>
          <cell r="L41">
            <v>8455.5872727272726</v>
          </cell>
          <cell r="M41">
            <v>9080.5872727272726</v>
          </cell>
          <cell r="N41">
            <v>8680.5872727272726</v>
          </cell>
          <cell r="O41">
            <v>119423.75090909094</v>
          </cell>
        </row>
        <row r="42">
          <cell r="B42" t="str">
            <v>Total Selling Expenses</v>
          </cell>
          <cell r="C42">
            <v>286257.62000000005</v>
          </cell>
          <cell r="D42">
            <v>297113.59999999998</v>
          </cell>
          <cell r="E42">
            <v>381270.39000000007</v>
          </cell>
          <cell r="F42">
            <v>343785.05000000005</v>
          </cell>
          <cell r="G42">
            <v>342001.08000000013</v>
          </cell>
          <cell r="H42">
            <v>283645.05492547323</v>
          </cell>
          <cell r="I42">
            <v>253057.44770674245</v>
          </cell>
          <cell r="J42">
            <v>317654.88915747323</v>
          </cell>
          <cell r="K42">
            <v>371600.5716127425</v>
          </cell>
          <cell r="L42">
            <v>328873.65046343248</v>
          </cell>
          <cell r="M42">
            <v>329220.86377614626</v>
          </cell>
          <cell r="N42">
            <v>337543.64524155424</v>
          </cell>
          <cell r="O42">
            <v>3872023.8628835646</v>
          </cell>
        </row>
        <row r="43">
          <cell r="C43">
            <v>0.36595550503494084</v>
          </cell>
          <cell r="D43">
            <v>0.33039874612131459</v>
          </cell>
          <cell r="E43">
            <v>0.37124170373935544</v>
          </cell>
          <cell r="F43">
            <v>0.37556785532470888</v>
          </cell>
          <cell r="G43">
            <v>0.35990168274762657</v>
          </cell>
          <cell r="H43">
            <v>0.35455631865684156</v>
          </cell>
          <cell r="I43">
            <v>0.36151063958106061</v>
          </cell>
          <cell r="J43">
            <v>0.35294987684163692</v>
          </cell>
          <cell r="K43">
            <v>0.37160057161274251</v>
          </cell>
          <cell r="L43">
            <v>0.36541516718159167</v>
          </cell>
          <cell r="M43">
            <v>0.32922086377614623</v>
          </cell>
          <cell r="N43">
            <v>0.30685785931050386</v>
          </cell>
          <cell r="O43">
            <v>0.35283203639702865</v>
          </cell>
        </row>
        <row r="44">
          <cell r="B44" t="str">
            <v>Administrative expenses</v>
          </cell>
        </row>
        <row r="45">
          <cell r="A45" t="str">
            <v>Admin Labour</v>
          </cell>
          <cell r="B45" t="str">
            <v>Salaries, Leave, Super, Payroll Tax, Wcomp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Admin Telephone</v>
          </cell>
          <cell r="B46" t="str">
            <v>Telephone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Admin Other</v>
          </cell>
          <cell r="B47" t="str">
            <v>Other Admin Expenses</v>
          </cell>
          <cell r="C47">
            <v>2488.8799999999997</v>
          </cell>
          <cell r="D47">
            <v>2048.83</v>
          </cell>
          <cell r="E47">
            <v>2657.3599999999997</v>
          </cell>
          <cell r="F47">
            <v>2688.02</v>
          </cell>
          <cell r="G47">
            <v>2485</v>
          </cell>
          <cell r="H47">
            <v>2485</v>
          </cell>
          <cell r="I47">
            <v>2485</v>
          </cell>
          <cell r="J47">
            <v>2485</v>
          </cell>
          <cell r="K47">
            <v>2485</v>
          </cell>
          <cell r="L47">
            <v>2485</v>
          </cell>
          <cell r="M47">
            <v>2485</v>
          </cell>
          <cell r="N47">
            <v>2485</v>
          </cell>
          <cell r="O47">
            <v>29763.089999999997</v>
          </cell>
        </row>
        <row r="48">
          <cell r="A48" t="str">
            <v>Non Operating Income</v>
          </cell>
          <cell r="B48" t="str">
            <v>Non Operating Income</v>
          </cell>
          <cell r="C48">
            <v>-1723.1499999999999</v>
          </cell>
          <cell r="D48">
            <v>-5979.16</v>
          </cell>
          <cell r="E48">
            <v>-21267.010000000002</v>
          </cell>
          <cell r="F48">
            <v>-7002.59</v>
          </cell>
          <cell r="G48">
            <v>-3643.72</v>
          </cell>
          <cell r="H48">
            <v>-3300</v>
          </cell>
          <cell r="I48">
            <v>-3250</v>
          </cell>
          <cell r="J48">
            <v>-3250</v>
          </cell>
          <cell r="K48">
            <v>-3250</v>
          </cell>
          <cell r="L48">
            <v>-3250</v>
          </cell>
          <cell r="M48">
            <v>-3250</v>
          </cell>
          <cell r="N48">
            <v>-3250</v>
          </cell>
          <cell r="O48">
            <v>-62415.630000000005</v>
          </cell>
        </row>
        <row r="49">
          <cell r="B49" t="str">
            <v>Total Administrative expenses</v>
          </cell>
          <cell r="C49">
            <v>765.72999999999979</v>
          </cell>
          <cell r="D49">
            <v>-3930.33</v>
          </cell>
          <cell r="E49">
            <v>-18609.650000000001</v>
          </cell>
          <cell r="F49">
            <v>-4314.57</v>
          </cell>
          <cell r="G49">
            <v>-1158.7199999999998</v>
          </cell>
          <cell r="H49">
            <v>-815</v>
          </cell>
          <cell r="I49">
            <v>-765</v>
          </cell>
          <cell r="J49">
            <v>-765</v>
          </cell>
          <cell r="K49">
            <v>-765</v>
          </cell>
          <cell r="L49">
            <v>-765</v>
          </cell>
          <cell r="M49">
            <v>-765</v>
          </cell>
          <cell r="N49">
            <v>-765</v>
          </cell>
          <cell r="O49">
            <v>-32652.540000000008</v>
          </cell>
        </row>
        <row r="50">
          <cell r="C50">
            <v>9.789192995819818E-4</v>
          </cell>
          <cell r="D50">
            <v>-4.3706383815583887E-3</v>
          </cell>
          <cell r="E50">
            <v>-1.8120153972599591E-2</v>
          </cell>
          <cell r="F50">
            <v>-4.7134504585011148E-3</v>
          </cell>
          <cell r="G50">
            <v>-1.2193683067706382E-3</v>
          </cell>
          <cell r="H50">
            <v>-1.0187499999999999E-3</v>
          </cell>
          <cell r="I50">
            <v>-1.0928571428571428E-3</v>
          </cell>
          <cell r="J50">
            <v>-8.4999999999999995E-4</v>
          </cell>
          <cell r="K50">
            <v>-7.6499999999999995E-4</v>
          </cell>
          <cell r="L50">
            <v>-8.4999999999999995E-4</v>
          </cell>
          <cell r="M50">
            <v>-7.6499999999999995E-4</v>
          </cell>
          <cell r="N50">
            <v>-6.9545454545454544E-4</v>
          </cell>
          <cell r="O50">
            <v>-2.9754109452093218E-3</v>
          </cell>
        </row>
        <row r="51">
          <cell r="B51" t="str">
            <v>EBITDA</v>
          </cell>
          <cell r="C51">
            <v>114082.4899999998</v>
          </cell>
          <cell r="D51">
            <v>204181.12999999998</v>
          </cell>
          <cell r="E51">
            <v>344836.16000000009</v>
          </cell>
          <cell r="F51">
            <v>205862.9599999999</v>
          </cell>
          <cell r="G51">
            <v>196065.04999999978</v>
          </cell>
          <cell r="H51">
            <v>178269.94507452677</v>
          </cell>
          <cell r="I51">
            <v>146807.55229325755</v>
          </cell>
          <cell r="J51">
            <v>200210.11084252677</v>
          </cell>
          <cell r="K51">
            <v>210264.4283872575</v>
          </cell>
          <cell r="L51">
            <v>195391.34953656752</v>
          </cell>
          <cell r="M51">
            <v>256444.13622385374</v>
          </cell>
          <cell r="N51">
            <v>302121.35475844576</v>
          </cell>
          <cell r="O51">
            <v>2554536.6671164357</v>
          </cell>
        </row>
        <row r="52">
          <cell r="C52">
            <v>0.1458445551374091</v>
          </cell>
          <cell r="D52">
            <v>0.22705520492375014</v>
          </cell>
          <cell r="E52">
            <v>0.33576581582780918</v>
          </cell>
          <cell r="F52">
            <v>0.22489491726878838</v>
          </cell>
          <cell r="G52">
            <v>0.20632724733792487</v>
          </cell>
          <cell r="H52">
            <v>0.22283743134315845</v>
          </cell>
          <cell r="I52">
            <v>0.20972507470465365</v>
          </cell>
          <cell r="J52">
            <v>0.22245567871391864</v>
          </cell>
          <cell r="K52">
            <v>0.21026442838725751</v>
          </cell>
          <cell r="L52">
            <v>0.21710149948507501</v>
          </cell>
          <cell r="M52">
            <v>0.25644413622385376</v>
          </cell>
          <cell r="N52">
            <v>0.27465577705313249</v>
          </cell>
          <cell r="O52">
            <v>0.23277810422334014</v>
          </cell>
        </row>
        <row r="53">
          <cell r="A53" t="str">
            <v>Depreciation</v>
          </cell>
          <cell r="B53" t="str">
            <v>Depreciation</v>
          </cell>
          <cell r="C53">
            <v>11199.130000000001</v>
          </cell>
          <cell r="D53">
            <v>11288.650000000001</v>
          </cell>
          <cell r="E53">
            <v>12557.239999999998</v>
          </cell>
          <cell r="F53">
            <v>12594.75</v>
          </cell>
          <cell r="G53">
            <v>14450.690606060605</v>
          </cell>
          <cell r="H53">
            <v>14451.690606060605</v>
          </cell>
          <cell r="I53">
            <v>14451.690606060605</v>
          </cell>
          <cell r="J53">
            <v>15451.690606060605</v>
          </cell>
          <cell r="K53">
            <v>15451.690606060605</v>
          </cell>
          <cell r="L53">
            <v>15451.690606060605</v>
          </cell>
          <cell r="M53">
            <v>16451.690606060605</v>
          </cell>
          <cell r="N53">
            <v>17451.690606060605</v>
          </cell>
          <cell r="O53">
            <v>171252.29484848489</v>
          </cell>
        </row>
        <row r="55">
          <cell r="B55" t="str">
            <v>EBIT</v>
          </cell>
          <cell r="C55">
            <v>102883.3599999998</v>
          </cell>
          <cell r="D55">
            <v>192892.47999999998</v>
          </cell>
          <cell r="E55">
            <v>332278.9200000001</v>
          </cell>
          <cell r="F55">
            <v>193268.2099999999</v>
          </cell>
          <cell r="G55">
            <v>181614.35939393917</v>
          </cell>
          <cell r="H55">
            <v>163818.25446846616</v>
          </cell>
          <cell r="I55">
            <v>132355.86168719694</v>
          </cell>
          <cell r="J55">
            <v>184758.42023646616</v>
          </cell>
          <cell r="K55">
            <v>194812.73778119689</v>
          </cell>
          <cell r="L55">
            <v>179939.65893050691</v>
          </cell>
          <cell r="M55">
            <v>239992.44561779313</v>
          </cell>
          <cell r="N55">
            <v>284669.66415238514</v>
          </cell>
          <cell r="O55">
            <v>2383284.3722679508</v>
          </cell>
        </row>
        <row r="57">
          <cell r="A57" t="str">
            <v>Interest</v>
          </cell>
          <cell r="B57" t="str">
            <v>Interest expense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9">
          <cell r="B59" t="str">
            <v>Profit Before Tax</v>
          </cell>
          <cell r="C59">
            <v>102883.3599999998</v>
          </cell>
          <cell r="D59">
            <v>192892.47999999998</v>
          </cell>
          <cell r="E59">
            <v>332278.9200000001</v>
          </cell>
          <cell r="F59">
            <v>193268.2099999999</v>
          </cell>
          <cell r="G59">
            <v>181614.35939393917</v>
          </cell>
          <cell r="H59">
            <v>163818.25446846616</v>
          </cell>
          <cell r="I59">
            <v>132355.86168719694</v>
          </cell>
          <cell r="J59">
            <v>184758.42023646616</v>
          </cell>
          <cell r="K59">
            <v>194812.73778119689</v>
          </cell>
          <cell r="L59">
            <v>179939.65893050691</v>
          </cell>
          <cell r="M59">
            <v>239992.44561779313</v>
          </cell>
          <cell r="N59">
            <v>284669.66415238514</v>
          </cell>
          <cell r="O59">
            <v>2383284.3722679508</v>
          </cell>
        </row>
        <row r="61">
          <cell r="A61" t="str">
            <v>Income Tax</v>
          </cell>
          <cell r="B61" t="str">
            <v>Income tax</v>
          </cell>
          <cell r="C61">
            <v>30865.007999999936</v>
          </cell>
          <cell r="D61">
            <v>57867.743999999999</v>
          </cell>
          <cell r="E61">
            <v>99683.675999999992</v>
          </cell>
          <cell r="F61">
            <v>57980.462999999996</v>
          </cell>
          <cell r="G61">
            <v>54484.307818181805</v>
          </cell>
          <cell r="H61">
            <v>49145.476340539848</v>
          </cell>
          <cell r="I61">
            <v>39706.758506159073</v>
          </cell>
          <cell r="J61">
            <v>55427.52607093985</v>
          </cell>
          <cell r="K61">
            <v>58443.821334359083</v>
          </cell>
          <cell r="L61">
            <v>53981.897679152069</v>
          </cell>
          <cell r="M61">
            <v>71997.733685337938</v>
          </cell>
          <cell r="N61">
            <v>85400.899245715555</v>
          </cell>
          <cell r="O61">
            <v>714985.31168038514</v>
          </cell>
        </row>
        <row r="63">
          <cell r="B63" t="str">
            <v>PAT</v>
          </cell>
          <cell r="C63">
            <v>72018.351999999868</v>
          </cell>
          <cell r="D63">
            <v>135024.73599999998</v>
          </cell>
          <cell r="E63">
            <v>232595.24400000012</v>
          </cell>
          <cell r="F63">
            <v>135287.74699999992</v>
          </cell>
          <cell r="G63">
            <v>127130.05157575736</v>
          </cell>
          <cell r="H63">
            <v>114672.77812792631</v>
          </cell>
          <cell r="I63">
            <v>92649.103181037877</v>
          </cell>
          <cell r="J63">
            <v>129330.89416552632</v>
          </cell>
          <cell r="K63">
            <v>136368.9164468378</v>
          </cell>
          <cell r="L63">
            <v>125957.76125135484</v>
          </cell>
          <cell r="M63">
            <v>167994.71193245519</v>
          </cell>
          <cell r="N63">
            <v>199268.76490666959</v>
          </cell>
          <cell r="O63">
            <v>1668299.0605875656</v>
          </cell>
        </row>
      </sheetData>
      <sheetData sheetId="104" refreshError="1">
        <row r="10">
          <cell r="A10" t="str">
            <v>Sales - External</v>
          </cell>
          <cell r="B10" t="str">
            <v>External Sales</v>
          </cell>
          <cell r="C10">
            <v>1958794.17</v>
          </cell>
          <cell r="D10">
            <v>2353990.0600000005</v>
          </cell>
          <cell r="E10">
            <v>1985735.67</v>
          </cell>
          <cell r="F10">
            <v>2678019.8603527686</v>
          </cell>
          <cell r="G10">
            <v>2768830.6852300414</v>
          </cell>
          <cell r="H10">
            <v>2070567.4651187018</v>
          </cell>
          <cell r="I10">
            <v>1008169.3092702926</v>
          </cell>
          <cell r="J10">
            <v>1963268.0053298692</v>
          </cell>
          <cell r="K10">
            <v>2627500.3434618004</v>
          </cell>
          <cell r="L10">
            <v>2248963.7250212971</v>
          </cell>
          <cell r="M10">
            <v>2681490.7384951455</v>
          </cell>
          <cell r="N10">
            <v>2530441.8643129217</v>
          </cell>
          <cell r="O10">
            <v>26875771.896592833</v>
          </cell>
          <cell r="R10">
            <v>1958794.17</v>
          </cell>
          <cell r="S10">
            <v>4312784.2300000004</v>
          </cell>
          <cell r="T10">
            <v>6298519.9000000004</v>
          </cell>
          <cell r="U10">
            <v>8976539.760352768</v>
          </cell>
          <cell r="V10">
            <v>11745370.445582809</v>
          </cell>
          <cell r="W10">
            <v>13815937.910701511</v>
          </cell>
          <cell r="X10">
            <v>14824107.219971804</v>
          </cell>
          <cell r="Y10">
            <v>16787375.225301672</v>
          </cell>
          <cell r="Z10">
            <v>19414875.568763472</v>
          </cell>
          <cell r="AA10">
            <v>21663839.293784767</v>
          </cell>
          <cell r="AB10">
            <v>24345330.032279912</v>
          </cell>
          <cell r="AC10">
            <v>26875771.896592833</v>
          </cell>
        </row>
        <row r="11">
          <cell r="B11" t="str">
            <v>Intercompany</v>
          </cell>
        </row>
        <row r="12">
          <cell r="A12" t="str">
            <v>Interco Sales - STL</v>
          </cell>
          <cell r="B12" t="str">
            <v>Steel-Line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Interco Sales - Boss</v>
          </cell>
          <cell r="B13" t="str">
            <v>Boss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Interco Sales - Accent</v>
          </cell>
          <cell r="B14" t="str">
            <v>Accent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Interco Sales - PWD</v>
          </cell>
          <cell r="B15" t="str">
            <v>PWD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 t="str">
            <v>Interco Sales - A.C.N.</v>
          </cell>
          <cell r="B16" t="str">
            <v>A.C.N.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B17" t="str">
            <v>Total Intercompany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Sales</v>
          </cell>
          <cell r="B18" t="str">
            <v>Total Sales</v>
          </cell>
          <cell r="C18">
            <v>1958794.17</v>
          </cell>
          <cell r="D18">
            <v>2353990.0600000005</v>
          </cell>
          <cell r="E18">
            <v>1985735.67</v>
          </cell>
          <cell r="F18">
            <v>2678019.8603527686</v>
          </cell>
          <cell r="G18">
            <v>2768830.6852300414</v>
          </cell>
          <cell r="H18">
            <v>2070567.4651187018</v>
          </cell>
          <cell r="I18">
            <v>1008169.3092702926</v>
          </cell>
          <cell r="J18">
            <v>1963268.0053298692</v>
          </cell>
          <cell r="K18">
            <v>2627500.3434618004</v>
          </cell>
          <cell r="L18">
            <v>2248963.7250212971</v>
          </cell>
          <cell r="M18">
            <v>2681490.7384951455</v>
          </cell>
          <cell r="N18">
            <v>2530441.8643129217</v>
          </cell>
          <cell r="O18">
            <v>26875771.896592833</v>
          </cell>
          <cell r="R18">
            <v>1958794.17</v>
          </cell>
          <cell r="S18">
            <v>4312784.2300000004</v>
          </cell>
          <cell r="T18">
            <v>6298519.9000000004</v>
          </cell>
          <cell r="U18">
            <v>8976539.760352768</v>
          </cell>
          <cell r="V18">
            <v>11745370.445582809</v>
          </cell>
          <cell r="W18">
            <v>13815937.910701511</v>
          </cell>
          <cell r="X18">
            <v>14824107.219971804</v>
          </cell>
          <cell r="Y18">
            <v>16787375.225301672</v>
          </cell>
          <cell r="Z18">
            <v>19414875.568763472</v>
          </cell>
          <cell r="AA18">
            <v>21663839.293784767</v>
          </cell>
          <cell r="AB18">
            <v>24345330.032279912</v>
          </cell>
          <cell r="AC18">
            <v>26875771.896592833</v>
          </cell>
        </row>
        <row r="20">
          <cell r="A20" t="str">
            <v>Cost of Goods Sold</v>
          </cell>
          <cell r="B20" t="str">
            <v>Cost of goods sold - Material Only</v>
          </cell>
          <cell r="C20">
            <v>660470.04999999993</v>
          </cell>
          <cell r="D20">
            <v>995243.90999999992</v>
          </cell>
          <cell r="E20">
            <v>689656.67999999993</v>
          </cell>
          <cell r="F20">
            <v>981308.92205633665</v>
          </cell>
          <cell r="G20">
            <v>1013122.5746819079</v>
          </cell>
          <cell r="H20">
            <v>768233.79133677029</v>
          </cell>
          <cell r="I20">
            <v>382125.26029065414</v>
          </cell>
          <cell r="J20">
            <v>734906.16843545774</v>
          </cell>
          <cell r="K20">
            <v>938619.47982394416</v>
          </cell>
          <cell r="L20">
            <v>820461.3486125702</v>
          </cell>
          <cell r="M20">
            <v>959315.75428933639</v>
          </cell>
          <cell r="N20">
            <v>922456.13844043703</v>
          </cell>
          <cell r="O20">
            <v>9865920.0779674146</v>
          </cell>
          <cell r="P20">
            <v>0.36709345934053578</v>
          </cell>
          <cell r="R20">
            <v>660470.04999999993</v>
          </cell>
          <cell r="S20">
            <v>1655713.96</v>
          </cell>
          <cell r="T20">
            <v>2345370.6399999997</v>
          </cell>
          <cell r="U20">
            <v>3326679.5620563366</v>
          </cell>
          <cell r="V20">
            <v>4339802.1367382444</v>
          </cell>
          <cell r="W20">
            <v>5108035.9280750146</v>
          </cell>
          <cell r="X20">
            <v>5490161.188365669</v>
          </cell>
          <cell r="Y20">
            <v>6225067.3568011271</v>
          </cell>
          <cell r="Z20">
            <v>7163686.8366250712</v>
          </cell>
          <cell r="AA20">
            <v>7984148.1852376414</v>
          </cell>
          <cell r="AB20">
            <v>8943463.939526977</v>
          </cell>
          <cell r="AC20">
            <v>9865920.0779674146</v>
          </cell>
        </row>
        <row r="21">
          <cell r="B21" t="str">
            <v xml:space="preserve"> </v>
          </cell>
        </row>
        <row r="22">
          <cell r="B22" t="str">
            <v>Gross profit before manufacturing costs</v>
          </cell>
          <cell r="C22">
            <v>1298324.1200000001</v>
          </cell>
          <cell r="D22">
            <v>1358746.1500000006</v>
          </cell>
          <cell r="E22">
            <v>1296078.99</v>
          </cell>
          <cell r="F22">
            <v>1696710.9382964319</v>
          </cell>
          <cell r="G22">
            <v>1755708.1105481335</v>
          </cell>
          <cell r="H22">
            <v>1302333.6737819314</v>
          </cell>
          <cell r="I22">
            <v>626044.04897963849</v>
          </cell>
          <cell r="J22">
            <v>1228361.8368944116</v>
          </cell>
          <cell r="K22">
            <v>1688880.8636378562</v>
          </cell>
          <cell r="L22">
            <v>1428502.3764087269</v>
          </cell>
          <cell r="M22">
            <v>1722174.984205809</v>
          </cell>
          <cell r="N22">
            <v>1607985.7258724845</v>
          </cell>
          <cell r="O22">
            <v>17009851.81862542</v>
          </cell>
          <cell r="P22">
            <v>0.63290654065946428</v>
          </cell>
          <cell r="R22">
            <v>1298324.1200000001</v>
          </cell>
          <cell r="S22">
            <v>2657070.2700000005</v>
          </cell>
          <cell r="T22">
            <v>3953149.2600000007</v>
          </cell>
          <cell r="U22">
            <v>5649860.1982964315</v>
          </cell>
          <cell r="V22">
            <v>7405568.3088445645</v>
          </cell>
          <cell r="W22">
            <v>8707901.9826264977</v>
          </cell>
          <cell r="X22">
            <v>9333946.031606134</v>
          </cell>
          <cell r="Y22">
            <v>10562307.868500546</v>
          </cell>
          <cell r="Z22">
            <v>12251188.732138401</v>
          </cell>
          <cell r="AA22">
            <v>13679691.108547125</v>
          </cell>
          <cell r="AB22">
            <v>15401866.092752935</v>
          </cell>
          <cell r="AC22">
            <v>17009851.81862542</v>
          </cell>
        </row>
        <row r="23">
          <cell r="C23">
            <v>0.66281804381723275</v>
          </cell>
          <cell r="D23">
            <v>0.57720980775934128</v>
          </cell>
          <cell r="E23">
            <v>0.65269462072965634</v>
          </cell>
          <cell r="F23">
            <v>0.63356921411065581</v>
          </cell>
          <cell r="G23">
            <v>0.63409731765605049</v>
          </cell>
          <cell r="H23">
            <v>0.62897427672431383</v>
          </cell>
          <cell r="I23">
            <v>0.62097114365915951</v>
          </cell>
          <cell r="J23">
            <v>0.62567200889520003</v>
          </cell>
          <cell r="K23">
            <v>0.6427709392466574</v>
          </cell>
          <cell r="L23">
            <v>0.635182488946192</v>
          </cell>
          <cell r="M23">
            <v>0.64224535982260922</v>
          </cell>
          <cell r="N23">
            <v>0.63545649815159566</v>
          </cell>
          <cell r="O23">
            <v>0.63290654065946428</v>
          </cell>
          <cell r="T23">
            <v>0.62763146306801387</v>
          </cell>
          <cell r="U23">
            <v>0.62940290458585324</v>
          </cell>
          <cell r="V23">
            <v>0.63050955635287309</v>
          </cell>
          <cell r="W23">
            <v>0.63027946701190329</v>
          </cell>
          <cell r="X23">
            <v>0.62964641938308152</v>
          </cell>
          <cell r="Y23">
            <v>0.62918161575260434</v>
          </cell>
          <cell r="Z23">
            <v>0.63102071855919062</v>
          </cell>
          <cell r="AA23">
            <v>0.63145275973644022</v>
          </cell>
          <cell r="AB23">
            <v>0.63264149930731373</v>
          </cell>
          <cell r="AC23">
            <v>0.63290654065946428</v>
          </cell>
        </row>
        <row r="24">
          <cell r="B24" t="str">
            <v>Manufacturing costs</v>
          </cell>
        </row>
        <row r="25">
          <cell r="A25" t="str">
            <v>Factory Labour</v>
          </cell>
          <cell r="B25" t="str">
            <v>Wages, Leave, Super, Payroll Tax, Wcomp</v>
          </cell>
          <cell r="C25">
            <v>514109.00000000017</v>
          </cell>
          <cell r="D25">
            <v>403843.73</v>
          </cell>
          <cell r="E25">
            <v>415379.9</v>
          </cell>
          <cell r="F25">
            <v>416729.05839664757</v>
          </cell>
          <cell r="G25">
            <v>419338.86032125284</v>
          </cell>
          <cell r="H25">
            <v>362014.10700393748</v>
          </cell>
          <cell r="I25">
            <v>183554.86180909301</v>
          </cell>
          <cell r="J25">
            <v>379828.49847890588</v>
          </cell>
          <cell r="K25">
            <v>403559.67729027214</v>
          </cell>
          <cell r="L25">
            <v>386662.98607448058</v>
          </cell>
          <cell r="M25">
            <v>406917.3763512203</v>
          </cell>
          <cell r="N25">
            <v>397262.37708605081</v>
          </cell>
          <cell r="O25">
            <v>4689200.4328118609</v>
          </cell>
          <cell r="P25">
            <v>0.17447686529168424</v>
          </cell>
          <cell r="R25">
            <v>514109.00000000017</v>
          </cell>
          <cell r="S25">
            <v>917952.73000000021</v>
          </cell>
          <cell r="T25">
            <v>1333332.6300000004</v>
          </cell>
          <cell r="U25">
            <v>1750061.688396648</v>
          </cell>
          <cell r="V25">
            <v>2169400.5487179011</v>
          </cell>
          <cell r="W25">
            <v>2531414.6557218386</v>
          </cell>
          <cell r="X25">
            <v>2714969.5175309316</v>
          </cell>
          <cell r="Y25">
            <v>3094798.0160098374</v>
          </cell>
          <cell r="Z25">
            <v>3498357.6933001094</v>
          </cell>
          <cell r="AA25">
            <v>3885020.6793745901</v>
          </cell>
          <cell r="AB25">
            <v>4291938.0557258101</v>
          </cell>
          <cell r="AC25">
            <v>4689200.4328118609</v>
          </cell>
        </row>
        <row r="26">
          <cell r="A26" t="str">
            <v>Factory Packaging</v>
          </cell>
          <cell r="B26" t="str">
            <v>Packaging Material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</row>
        <row r="27">
          <cell r="A27" t="str">
            <v>Freight Inwards</v>
          </cell>
          <cell r="B27" t="str">
            <v>Freight Inwards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</row>
        <row r="28">
          <cell r="A28" t="str">
            <v>Factory Rent</v>
          </cell>
          <cell r="B28" t="str">
            <v>Factory Rent</v>
          </cell>
          <cell r="C28">
            <v>52122.979999999996</v>
          </cell>
          <cell r="D28">
            <v>54136.650000000009</v>
          </cell>
          <cell r="E28">
            <v>58581.416666666664</v>
          </cell>
          <cell r="F28">
            <v>56614.159766666664</v>
          </cell>
          <cell r="G28">
            <v>56614.159766666664</v>
          </cell>
          <cell r="H28">
            <v>56614.159766666664</v>
          </cell>
          <cell r="I28">
            <v>56614.159766666664</v>
          </cell>
          <cell r="J28">
            <v>56614.159766666664</v>
          </cell>
          <cell r="K28">
            <v>56614.159766666664</v>
          </cell>
          <cell r="L28">
            <v>56614.159766666664</v>
          </cell>
          <cell r="M28">
            <v>56614.159766666664</v>
          </cell>
          <cell r="N28">
            <v>56614.159766666664</v>
          </cell>
          <cell r="O28">
            <v>674368.48456666665</v>
          </cell>
          <cell r="P28">
            <v>2.5092060133616461E-2</v>
          </cell>
          <cell r="R28">
            <v>52122.979999999996</v>
          </cell>
          <cell r="S28">
            <v>106259.63</v>
          </cell>
          <cell r="T28">
            <v>164841.04666666666</v>
          </cell>
          <cell r="U28">
            <v>221455.20643333334</v>
          </cell>
          <cell r="V28">
            <v>278069.36619999999</v>
          </cell>
          <cell r="W28">
            <v>334683.52596666664</v>
          </cell>
          <cell r="X28">
            <v>391297.68573333329</v>
          </cell>
          <cell r="Y28">
            <v>447911.84549999994</v>
          </cell>
          <cell r="Z28">
            <v>504526.00526666659</v>
          </cell>
          <cell r="AA28">
            <v>561140.16503333324</v>
          </cell>
          <cell r="AB28">
            <v>617754.32479999994</v>
          </cell>
          <cell r="AC28">
            <v>674368.48456666665</v>
          </cell>
        </row>
        <row r="29">
          <cell r="A29" t="str">
            <v>Factory Maintenance</v>
          </cell>
          <cell r="B29" t="str">
            <v>Repairs and Maintenance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 t="str">
            <v>Factory Motor</v>
          </cell>
          <cell r="B30" t="str">
            <v>Motor Vehicle Expenses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Factory Insurance</v>
          </cell>
          <cell r="B31" t="str">
            <v>Insurance - General</v>
          </cell>
          <cell r="C31">
            <v>4598.12</v>
          </cell>
          <cell r="D31">
            <v>4958.58</v>
          </cell>
          <cell r="E31">
            <v>4778.3500000000004</v>
          </cell>
          <cell r="F31">
            <v>4510</v>
          </cell>
          <cell r="G31">
            <v>4510</v>
          </cell>
          <cell r="H31">
            <v>4510</v>
          </cell>
          <cell r="I31">
            <v>4510</v>
          </cell>
          <cell r="J31">
            <v>4510</v>
          </cell>
          <cell r="K31">
            <v>4510</v>
          </cell>
          <cell r="L31">
            <v>4510</v>
          </cell>
          <cell r="M31">
            <v>4510</v>
          </cell>
          <cell r="N31">
            <v>4510</v>
          </cell>
          <cell r="O31">
            <v>54925.05</v>
          </cell>
          <cell r="P31">
            <v>2.0436640931218468E-3</v>
          </cell>
          <cell r="R31">
            <v>4598.12</v>
          </cell>
          <cell r="S31">
            <v>9556.7000000000007</v>
          </cell>
          <cell r="T31">
            <v>14335.050000000001</v>
          </cell>
          <cell r="U31">
            <v>18845.050000000003</v>
          </cell>
          <cell r="V31">
            <v>23355.050000000003</v>
          </cell>
          <cell r="W31">
            <v>27865.050000000003</v>
          </cell>
          <cell r="X31">
            <v>32375.050000000003</v>
          </cell>
          <cell r="Y31">
            <v>36885.050000000003</v>
          </cell>
          <cell r="Z31">
            <v>41395.050000000003</v>
          </cell>
          <cell r="AA31">
            <v>45905.05</v>
          </cell>
          <cell r="AB31">
            <v>50415.05</v>
          </cell>
          <cell r="AC31">
            <v>54925.05</v>
          </cell>
        </row>
        <row r="32">
          <cell r="A32" t="str">
            <v>Factory Warranty</v>
          </cell>
          <cell r="B32" t="str">
            <v>Warranty Expenses - Manufacturing</v>
          </cell>
          <cell r="C32">
            <v>12171.14</v>
          </cell>
          <cell r="D32">
            <v>8680.36</v>
          </cell>
          <cell r="E32">
            <v>4866.55</v>
          </cell>
          <cell r="F32">
            <v>9821.3096583693186</v>
          </cell>
          <cell r="G32">
            <v>10372.150854284377</v>
          </cell>
          <cell r="H32">
            <v>8382.416923666211</v>
          </cell>
          <cell r="I32">
            <v>4082.9827834598827</v>
          </cell>
          <cell r="J32">
            <v>7144.5633737372627</v>
          </cell>
          <cell r="K32">
            <v>10034.766681693676</v>
          </cell>
          <cell r="L32">
            <v>8603.5490948679362</v>
          </cell>
          <cell r="M32">
            <v>10213.312014844807</v>
          </cell>
          <cell r="N32">
            <v>9667.2872834511018</v>
          </cell>
          <cell r="O32">
            <v>104040.38866837458</v>
          </cell>
          <cell r="P32">
            <v>3.8711590896321106E-3</v>
          </cell>
          <cell r="R32">
            <v>12171.14</v>
          </cell>
          <cell r="S32">
            <v>20851.5</v>
          </cell>
          <cell r="T32">
            <v>25718.05</v>
          </cell>
          <cell r="U32">
            <v>35539.359658369314</v>
          </cell>
          <cell r="V32">
            <v>45911.510512653695</v>
          </cell>
          <cell r="W32">
            <v>54293.927436319907</v>
          </cell>
          <cell r="X32">
            <v>58376.910219779791</v>
          </cell>
          <cell r="Y32">
            <v>65521.473593517054</v>
          </cell>
          <cell r="Z32">
            <v>75556.24027521073</v>
          </cell>
          <cell r="AA32">
            <v>84159.789370078666</v>
          </cell>
          <cell r="AB32">
            <v>94373.101384923473</v>
          </cell>
          <cell r="AC32">
            <v>104040.38866837458</v>
          </cell>
        </row>
        <row r="33">
          <cell r="A33" t="str">
            <v>Factory Var Other</v>
          </cell>
          <cell r="B33" t="str">
            <v>Manufacturing Variable Other</v>
          </cell>
          <cell r="C33">
            <v>67895.81</v>
          </cell>
          <cell r="D33">
            <v>63709.34</v>
          </cell>
          <cell r="E33">
            <v>58378.920000000006</v>
          </cell>
          <cell r="F33">
            <v>97683.024905532002</v>
          </cell>
          <cell r="G33">
            <v>100397.73091912612</v>
          </cell>
          <cell r="H33">
            <v>73471.033205293817</v>
          </cell>
          <cell r="I33">
            <v>36346.844511445976</v>
          </cell>
          <cell r="J33">
            <v>92022.702367204605</v>
          </cell>
          <cell r="K33">
            <v>111012.27034636248</v>
          </cell>
          <cell r="L33">
            <v>98915.133616887819</v>
          </cell>
          <cell r="M33">
            <v>110302.47553386509</v>
          </cell>
          <cell r="N33">
            <v>108700.40201104019</v>
          </cell>
          <cell r="O33">
            <v>1018835.6874167582</v>
          </cell>
          <cell r="P33">
            <v>3.7909076298787932E-2</v>
          </cell>
          <cell r="R33">
            <v>67895.81</v>
          </cell>
          <cell r="S33">
            <v>131605.15</v>
          </cell>
          <cell r="T33">
            <v>189984.07</v>
          </cell>
          <cell r="U33">
            <v>287667.09490553202</v>
          </cell>
          <cell r="V33">
            <v>388064.82582465815</v>
          </cell>
          <cell r="W33">
            <v>461535.85902995197</v>
          </cell>
          <cell r="X33">
            <v>497882.70354139793</v>
          </cell>
          <cell r="Y33">
            <v>589905.40590860252</v>
          </cell>
          <cell r="Z33">
            <v>700917.67625496502</v>
          </cell>
          <cell r="AA33">
            <v>799832.80987185286</v>
          </cell>
          <cell r="AB33">
            <v>910135.28540571791</v>
          </cell>
          <cell r="AC33">
            <v>1018835.6874167582</v>
          </cell>
        </row>
        <row r="34">
          <cell r="A34" t="str">
            <v>Factory Fixed Other</v>
          </cell>
          <cell r="B34" t="str">
            <v>Manufacturing Fixed Other</v>
          </cell>
          <cell r="C34">
            <v>16863.969999999998</v>
          </cell>
          <cell r="D34">
            <v>14118.4</v>
          </cell>
          <cell r="E34">
            <v>4168.1969841277187</v>
          </cell>
          <cell r="F34">
            <v>13224.033978497819</v>
          </cell>
          <cell r="G34">
            <v>13403.763463920266</v>
          </cell>
          <cell r="H34">
            <v>11372.268460197931</v>
          </cell>
          <cell r="I34">
            <v>7387.3561800367797</v>
          </cell>
          <cell r="J34">
            <v>10674.640519597999</v>
          </cell>
          <cell r="K34">
            <v>12182.332395029069</v>
          </cell>
          <cell r="L34">
            <v>11021.055752274971</v>
          </cell>
          <cell r="M34">
            <v>12503.047881391478</v>
          </cell>
          <cell r="N34">
            <v>11936.586193559495</v>
          </cell>
          <cell r="O34">
            <v>138855.65180863353</v>
          </cell>
          <cell r="P34">
            <v>5.1665735348139681E-3</v>
          </cell>
          <cell r="R34">
            <v>16863.969999999998</v>
          </cell>
          <cell r="S34">
            <v>30982.369999999995</v>
          </cell>
          <cell r="T34">
            <v>35150.566984127712</v>
          </cell>
          <cell r="U34">
            <v>48374.600962625533</v>
          </cell>
          <cell r="V34">
            <v>61778.364426545799</v>
          </cell>
          <cell r="W34">
            <v>73150.632886743726</v>
          </cell>
          <cell r="X34">
            <v>80537.989066780501</v>
          </cell>
          <cell r="Y34">
            <v>91212.629586378505</v>
          </cell>
          <cell r="Z34">
            <v>103394.96198140757</v>
          </cell>
          <cell r="AA34">
            <v>114416.01773368254</v>
          </cell>
          <cell r="AB34">
            <v>126919.06561507403</v>
          </cell>
          <cell r="AC34">
            <v>138855.65180863353</v>
          </cell>
        </row>
        <row r="35">
          <cell r="B35" t="str">
            <v>Total Manufacturing Costs</v>
          </cell>
          <cell r="C35">
            <v>667761.02000000025</v>
          </cell>
          <cell r="D35">
            <v>549447.06000000006</v>
          </cell>
          <cell r="E35">
            <v>546153.33365079446</v>
          </cell>
          <cell r="F35">
            <v>598581.58670571342</v>
          </cell>
          <cell r="G35">
            <v>604636.66532525013</v>
          </cell>
          <cell r="H35">
            <v>516363.9853597621</v>
          </cell>
          <cell r="I35">
            <v>292496.20505070232</v>
          </cell>
          <cell r="J35">
            <v>550794.56450611248</v>
          </cell>
          <cell r="K35">
            <v>597913.20648002392</v>
          </cell>
          <cell r="L35">
            <v>566326.88430517795</v>
          </cell>
          <cell r="M35">
            <v>601060.37154798827</v>
          </cell>
          <cell r="N35">
            <v>588690.81234076829</v>
          </cell>
          <cell r="O35">
            <v>6680225.6952722939</v>
          </cell>
          <cell r="P35">
            <v>0.24855939844165656</v>
          </cell>
          <cell r="R35">
            <v>667761.02000000025</v>
          </cell>
          <cell r="S35">
            <v>1217208.08</v>
          </cell>
          <cell r="T35">
            <v>1763361.4136507949</v>
          </cell>
          <cell r="U35">
            <v>2361943.0003565084</v>
          </cell>
          <cell r="V35">
            <v>2966579.6656817589</v>
          </cell>
          <cell r="W35">
            <v>3482943.6510415208</v>
          </cell>
          <cell r="X35">
            <v>3775439.856092223</v>
          </cell>
          <cell r="Y35">
            <v>4326234.4205983346</v>
          </cell>
          <cell r="Z35">
            <v>4924147.627078359</v>
          </cell>
          <cell r="AA35">
            <v>5490474.5113835381</v>
          </cell>
          <cell r="AB35">
            <v>6091534.8829315249</v>
          </cell>
          <cell r="AC35">
            <v>6680225.6952722939</v>
          </cell>
        </row>
        <row r="36">
          <cell r="C36">
            <v>0.34090412878858029</v>
          </cell>
          <cell r="D36">
            <v>0.23341095161633774</v>
          </cell>
          <cell r="E36">
            <v>0.27503828525716845</v>
          </cell>
          <cell r="F36">
            <v>0.2235164852835945</v>
          </cell>
          <cell r="G36">
            <v>0.21837256736231794</v>
          </cell>
          <cell r="H36">
            <v>0.24938283541036896</v>
          </cell>
          <cell r="I36">
            <v>0.29012607541327501</v>
          </cell>
          <cell r="J36">
            <v>0.28054986023855044</v>
          </cell>
          <cell r="K36">
            <v>0.22755970630711989</v>
          </cell>
          <cell r="L36">
            <v>0.25181681589809324</v>
          </cell>
          <cell r="M36">
            <v>0.22415157468912378</v>
          </cell>
          <cell r="N36">
            <v>0.23264348438236601</v>
          </cell>
          <cell r="O36">
            <v>0.24855939844165656</v>
          </cell>
          <cell r="T36">
            <v>0.27996441094848246</v>
          </cell>
          <cell r="U36">
            <v>0.2631239947032426</v>
          </cell>
          <cell r="V36">
            <v>0.25257438064011239</v>
          </cell>
          <cell r="W36">
            <v>0.25209607002820356</v>
          </cell>
          <cell r="X36">
            <v>0.2546824439454779</v>
          </cell>
          <cell r="Y36">
            <v>0.25770761435521505</v>
          </cell>
          <cell r="Z36">
            <v>0.25362756560751815</v>
          </cell>
          <cell r="AA36">
            <v>0.25343958828935387</v>
          </cell>
          <cell r="AB36">
            <v>0.25021369087437506</v>
          </cell>
          <cell r="AC36">
            <v>0.24855939844165656</v>
          </cell>
        </row>
        <row r="37">
          <cell r="B37" t="str">
            <v>Contribution margin</v>
          </cell>
          <cell r="C37">
            <v>630563.09999999986</v>
          </cell>
          <cell r="D37">
            <v>809299.09000000055</v>
          </cell>
          <cell r="E37">
            <v>749925.65634920553</v>
          </cell>
          <cell r="F37">
            <v>1098129.3515907186</v>
          </cell>
          <cell r="G37">
            <v>1151071.4452228835</v>
          </cell>
          <cell r="H37">
            <v>785969.6884221693</v>
          </cell>
          <cell r="I37">
            <v>333547.84392893617</v>
          </cell>
          <cell r="J37">
            <v>677567.27238829911</v>
          </cell>
          <cell r="K37">
            <v>1090967.6571578323</v>
          </cell>
          <cell r="L37">
            <v>862175.49210354895</v>
          </cell>
          <cell r="M37">
            <v>1121114.6126578208</v>
          </cell>
          <cell r="N37">
            <v>1019294.9135317162</v>
          </cell>
          <cell r="O37">
            <v>10329626.123353127</v>
          </cell>
          <cell r="P37">
            <v>0.3843471422178078</v>
          </cell>
          <cell r="R37">
            <v>630563.09999999986</v>
          </cell>
          <cell r="S37">
            <v>1439862.1900000004</v>
          </cell>
          <cell r="T37">
            <v>2189787.8463492058</v>
          </cell>
          <cell r="U37">
            <v>3287917.197939923</v>
          </cell>
          <cell r="V37">
            <v>4438988.6431628056</v>
          </cell>
          <cell r="W37">
            <v>5224958.331584977</v>
          </cell>
          <cell r="X37">
            <v>5558506.1755139111</v>
          </cell>
          <cell r="Y37">
            <v>6236073.447902211</v>
          </cell>
          <cell r="Z37">
            <v>7327041.1050600419</v>
          </cell>
          <cell r="AA37">
            <v>8189216.5971635869</v>
          </cell>
          <cell r="AB37">
            <v>9310331.2098214105</v>
          </cell>
          <cell r="AC37">
            <v>10329626.123353127</v>
          </cell>
        </row>
        <row r="38">
          <cell r="C38">
            <v>0.32191391502865252</v>
          </cell>
          <cell r="D38">
            <v>0.34379885614300359</v>
          </cell>
          <cell r="E38">
            <v>0.37765633547248789</v>
          </cell>
          <cell r="F38">
            <v>0.4100527288270614</v>
          </cell>
          <cell r="G38">
            <v>0.41572475029373263</v>
          </cell>
          <cell r="H38">
            <v>0.3795914413139449</v>
          </cell>
          <cell r="I38">
            <v>0.33084506824588444</v>
          </cell>
          <cell r="J38">
            <v>0.34512214865664964</v>
          </cell>
          <cell r="K38">
            <v>0.41521123293953749</v>
          </cell>
          <cell r="L38">
            <v>0.38336567304809882</v>
          </cell>
          <cell r="M38">
            <v>0.41809378513348555</v>
          </cell>
          <cell r="N38">
            <v>0.40281301376922973</v>
          </cell>
          <cell r="O38">
            <v>0.3843471422178078</v>
          </cell>
          <cell r="T38">
            <v>0.34766705211953142</v>
          </cell>
          <cell r="U38">
            <v>0.36627890988261064</v>
          </cell>
          <cell r="V38">
            <v>0.3779351757127607</v>
          </cell>
          <cell r="W38">
            <v>0.37818339698369974</v>
          </cell>
          <cell r="X38">
            <v>0.37496397543760368</v>
          </cell>
          <cell r="Y38">
            <v>0.37147400139738923</v>
          </cell>
          <cell r="Z38">
            <v>0.37739315295167247</v>
          </cell>
          <cell r="AA38">
            <v>0.37801317144708635</v>
          </cell>
          <cell r="AB38">
            <v>0.38242780843293867</v>
          </cell>
          <cell r="AC38">
            <v>0.3843471422178078</v>
          </cell>
        </row>
        <row r="39">
          <cell r="B39" t="str">
            <v>Selling Expenses</v>
          </cell>
        </row>
        <row r="40">
          <cell r="A40" t="str">
            <v>Sales Labour</v>
          </cell>
          <cell r="B40" t="str">
            <v>Salaries, Leave, Super, Payroll Tax, Wcomp</v>
          </cell>
          <cell r="C40">
            <v>77927.149999999994</v>
          </cell>
          <cell r="D40">
            <v>82347.63</v>
          </cell>
          <cell r="E40">
            <v>55378.62</v>
          </cell>
          <cell r="F40">
            <v>59430.105562570097</v>
          </cell>
          <cell r="G40">
            <v>66844.958291035335</v>
          </cell>
          <cell r="H40">
            <v>60206.806036260001</v>
          </cell>
          <cell r="I40">
            <v>31039.566856786729</v>
          </cell>
          <cell r="J40">
            <v>66736.312922974248</v>
          </cell>
          <cell r="K40">
            <v>66780.758694242846</v>
          </cell>
          <cell r="L40">
            <v>66749.826974395968</v>
          </cell>
          <cell r="M40">
            <v>66796.049925159823</v>
          </cell>
          <cell r="N40">
            <v>66786.432095040276</v>
          </cell>
          <cell r="O40">
            <v>767024.21735846531</v>
          </cell>
          <cell r="P40">
            <v>2.8539616287475061E-2</v>
          </cell>
          <cell r="R40">
            <v>77927.149999999994</v>
          </cell>
          <cell r="S40">
            <v>160274.78</v>
          </cell>
          <cell r="T40">
            <v>215653.4</v>
          </cell>
          <cell r="U40">
            <v>275083.50556257006</v>
          </cell>
          <cell r="V40">
            <v>341928.46385360538</v>
          </cell>
          <cell r="W40">
            <v>402135.26988986536</v>
          </cell>
          <cell r="X40">
            <v>433174.83674665209</v>
          </cell>
          <cell r="Y40">
            <v>499911.14966962632</v>
          </cell>
          <cell r="Z40">
            <v>566691.90836386918</v>
          </cell>
          <cell r="AA40">
            <v>633441.73533826519</v>
          </cell>
          <cell r="AB40">
            <v>700237.78526342497</v>
          </cell>
          <cell r="AC40">
            <v>767024.21735846531</v>
          </cell>
        </row>
        <row r="41">
          <cell r="A41" t="str">
            <v>Installation Labour</v>
          </cell>
          <cell r="B41" t="str">
            <v>Installation Labour</v>
          </cell>
          <cell r="C41">
            <v>208644.41999999998</v>
          </cell>
          <cell r="D41">
            <v>193539.14</v>
          </cell>
          <cell r="E41">
            <v>161477.6</v>
          </cell>
          <cell r="F41">
            <v>158705.15556991662</v>
          </cell>
          <cell r="G41">
            <v>165964.98069713195</v>
          </cell>
          <cell r="H41">
            <v>143696.35985640163</v>
          </cell>
          <cell r="I41">
            <v>74281.091629994364</v>
          </cell>
          <cell r="J41">
            <v>146889.31897191677</v>
          </cell>
          <cell r="K41">
            <v>164806.2574002074</v>
          </cell>
          <cell r="L41">
            <v>158193.98429535353</v>
          </cell>
          <cell r="M41">
            <v>164446.10230650203</v>
          </cell>
          <cell r="N41">
            <v>161988.54431051214</v>
          </cell>
          <cell r="O41">
            <v>1902632.9550379366</v>
          </cell>
          <cell r="P41">
            <v>7.0793611523363997E-2</v>
          </cell>
          <cell r="R41">
            <v>208644.41999999998</v>
          </cell>
          <cell r="S41">
            <v>402183.56</v>
          </cell>
          <cell r="T41">
            <v>563661.16</v>
          </cell>
          <cell r="U41">
            <v>722366.31556991662</v>
          </cell>
          <cell r="V41">
            <v>888331.29626704857</v>
          </cell>
          <cell r="W41">
            <v>1032027.6561234503</v>
          </cell>
          <cell r="X41">
            <v>1106308.7477534446</v>
          </cell>
          <cell r="Y41">
            <v>1253198.0667253614</v>
          </cell>
          <cell r="Z41">
            <v>1418004.3241255688</v>
          </cell>
          <cell r="AA41">
            <v>1576198.3084209224</v>
          </cell>
          <cell r="AB41">
            <v>1740644.4107274243</v>
          </cell>
          <cell r="AC41">
            <v>1902632.9550379366</v>
          </cell>
        </row>
        <row r="42">
          <cell r="A42" t="str">
            <v>Sales Commission</v>
          </cell>
          <cell r="B42" t="str">
            <v>Sales Commission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 t="str">
            <v>Sales Advertising</v>
          </cell>
          <cell r="B43" t="str">
            <v>Advertising Expenses</v>
          </cell>
          <cell r="C43">
            <v>16266.91</v>
          </cell>
          <cell r="D43">
            <v>17975.38</v>
          </cell>
          <cell r="E43">
            <v>10323.34</v>
          </cell>
          <cell r="F43">
            <v>13650.000000000002</v>
          </cell>
          <cell r="G43">
            <v>13650.000000000002</v>
          </cell>
          <cell r="H43">
            <v>13650.000000000002</v>
          </cell>
          <cell r="I43">
            <v>13650.000000000002</v>
          </cell>
          <cell r="J43">
            <v>13650.000000000002</v>
          </cell>
          <cell r="K43">
            <v>13650.000000000002</v>
          </cell>
          <cell r="L43">
            <v>13650.000000000002</v>
          </cell>
          <cell r="M43">
            <v>13650.000000000002</v>
          </cell>
          <cell r="N43">
            <v>13650.000000000002</v>
          </cell>
          <cell r="O43">
            <v>167415.63</v>
          </cell>
          <cell r="P43">
            <v>6.2292398761288814E-3</v>
          </cell>
          <cell r="R43">
            <v>16266.91</v>
          </cell>
          <cell r="S43">
            <v>34242.29</v>
          </cell>
          <cell r="T43">
            <v>44565.630000000005</v>
          </cell>
          <cell r="U43">
            <v>58215.630000000005</v>
          </cell>
          <cell r="V43">
            <v>71865.63</v>
          </cell>
          <cell r="W43">
            <v>85515.63</v>
          </cell>
          <cell r="X43">
            <v>99165.63</v>
          </cell>
          <cell r="Y43">
            <v>112815.63</v>
          </cell>
          <cell r="Z43">
            <v>126465.63</v>
          </cell>
          <cell r="AA43">
            <v>140115.63</v>
          </cell>
          <cell r="AB43">
            <v>153765.63</v>
          </cell>
          <cell r="AC43">
            <v>167415.63</v>
          </cell>
        </row>
        <row r="44">
          <cell r="A44" t="str">
            <v>Sales Doubtful Debts</v>
          </cell>
          <cell r="B44" t="str">
            <v>Doubtful Debts</v>
          </cell>
          <cell r="C44">
            <v>-56.36</v>
          </cell>
          <cell r="D44">
            <v>1914.2899999999997</v>
          </cell>
          <cell r="E44">
            <v>810.65</v>
          </cell>
          <cell r="F44">
            <v>3958.3333333333335</v>
          </cell>
          <cell r="G44">
            <v>3958.3333333333335</v>
          </cell>
          <cell r="H44">
            <v>3958.3333333333335</v>
          </cell>
          <cell r="I44">
            <v>3958.3333333333335</v>
          </cell>
          <cell r="J44">
            <v>3958.3333333333335</v>
          </cell>
          <cell r="K44">
            <v>3958.3333333333335</v>
          </cell>
          <cell r="L44">
            <v>3958.3333333333335</v>
          </cell>
          <cell r="M44">
            <v>3958.3333333333335</v>
          </cell>
          <cell r="N44">
            <v>3958.3333333333335</v>
          </cell>
          <cell r="O44">
            <v>38293.58</v>
          </cell>
          <cell r="P44">
            <v>1.4248364715751533E-3</v>
          </cell>
          <cell r="R44">
            <v>-56.36</v>
          </cell>
          <cell r="S44">
            <v>1857.9299999999998</v>
          </cell>
          <cell r="T44">
            <v>2668.58</v>
          </cell>
          <cell r="U44">
            <v>6626.9133333333339</v>
          </cell>
          <cell r="V44">
            <v>10585.246666666668</v>
          </cell>
          <cell r="W44">
            <v>14543.580000000002</v>
          </cell>
          <cell r="X44">
            <v>18501.913333333334</v>
          </cell>
          <cell r="Y44">
            <v>22460.246666666666</v>
          </cell>
          <cell r="Z44">
            <v>26418.579999999998</v>
          </cell>
          <cell r="AA44">
            <v>30376.91333333333</v>
          </cell>
          <cell r="AB44">
            <v>34335.246666666666</v>
          </cell>
          <cell r="AC44">
            <v>38293.58</v>
          </cell>
        </row>
        <row r="45">
          <cell r="A45" t="str">
            <v>Sales Motor</v>
          </cell>
          <cell r="B45" t="str">
            <v>Motor Vehicle Expenses</v>
          </cell>
          <cell r="C45">
            <v>50798.170000000006</v>
          </cell>
          <cell r="D45">
            <v>45735.720000000008</v>
          </cell>
          <cell r="E45">
            <v>28767.500000000004</v>
          </cell>
          <cell r="F45">
            <v>26971.045387799204</v>
          </cell>
          <cell r="G45">
            <v>27696.989536888228</v>
          </cell>
          <cell r="H45">
            <v>23297.234442236819</v>
          </cell>
          <cell r="I45">
            <v>14075.938961962198</v>
          </cell>
          <cell r="J45">
            <v>23046.665339793446</v>
          </cell>
          <cell r="K45">
            <v>27924.190559677223</v>
          </cell>
          <cell r="L45">
            <v>24372.985106714244</v>
          </cell>
          <cell r="M45">
            <v>28640.675542441641</v>
          </cell>
          <cell r="N45">
            <v>27286.513882302941</v>
          </cell>
          <cell r="O45">
            <v>348613.62875981594</v>
          </cell>
          <cell r="P45">
            <v>1.2971297349193953E-2</v>
          </cell>
          <cell r="R45">
            <v>50798.170000000006</v>
          </cell>
          <cell r="S45">
            <v>96533.890000000014</v>
          </cell>
          <cell r="T45">
            <v>125301.39000000001</v>
          </cell>
          <cell r="U45">
            <v>152272.43538779923</v>
          </cell>
          <cell r="V45">
            <v>179969.42492468745</v>
          </cell>
          <cell r="W45">
            <v>203266.65936692426</v>
          </cell>
          <cell r="X45">
            <v>217342.59832888647</v>
          </cell>
          <cell r="Y45">
            <v>240389.26366867992</v>
          </cell>
          <cell r="Z45">
            <v>268313.45422835712</v>
          </cell>
          <cell r="AA45">
            <v>292686.43933507137</v>
          </cell>
          <cell r="AB45">
            <v>321327.11487751303</v>
          </cell>
          <cell r="AC45">
            <v>348613.62875981594</v>
          </cell>
        </row>
        <row r="46">
          <cell r="A46" t="str">
            <v>Sales Rent</v>
          </cell>
          <cell r="B46" t="str">
            <v>Rent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 t="str">
            <v>Sales Telephone</v>
          </cell>
          <cell r="B47" t="str">
            <v>Telephone</v>
          </cell>
          <cell r="C47">
            <v>6297.33</v>
          </cell>
          <cell r="D47">
            <v>5320.07</v>
          </cell>
          <cell r="E47">
            <v>6981.9</v>
          </cell>
          <cell r="F47">
            <v>5193.0476535482549</v>
          </cell>
          <cell r="G47">
            <v>5363.9182812736699</v>
          </cell>
          <cell r="H47">
            <v>4127.5556732696259</v>
          </cell>
          <cell r="I47">
            <v>2266.7099380752143</v>
          </cell>
          <cell r="J47">
            <v>3731.2989172530256</v>
          </cell>
          <cell r="K47">
            <v>4895.6130463685167</v>
          </cell>
          <cell r="L47">
            <v>4142.0723058023368</v>
          </cell>
          <cell r="M47">
            <v>4989.8949932039532</v>
          </cell>
          <cell r="N47">
            <v>4691.0409484716902</v>
          </cell>
          <cell r="O47">
            <v>58000.451757266288</v>
          </cell>
          <cell r="P47">
            <v>2.1580943602449339E-3</v>
          </cell>
          <cell r="R47">
            <v>6297.33</v>
          </cell>
          <cell r="S47">
            <v>11617.4</v>
          </cell>
          <cell r="T47">
            <v>18599.3</v>
          </cell>
          <cell r="U47">
            <v>23792.347653548255</v>
          </cell>
          <cell r="V47">
            <v>29156.265934821924</v>
          </cell>
          <cell r="W47">
            <v>33283.821608091552</v>
          </cell>
          <cell r="X47">
            <v>35550.531546166763</v>
          </cell>
          <cell r="Y47">
            <v>39281.830463419792</v>
          </cell>
          <cell r="Z47">
            <v>44177.443509788311</v>
          </cell>
          <cell r="AA47">
            <v>48319.515815590647</v>
          </cell>
          <cell r="AB47">
            <v>53309.410808794601</v>
          </cell>
          <cell r="AC47">
            <v>58000.451757266288</v>
          </cell>
        </row>
        <row r="48">
          <cell r="A48" t="str">
            <v>Sales Freight</v>
          </cell>
          <cell r="B48" t="str">
            <v>Freight - Outwards</v>
          </cell>
          <cell r="C48">
            <v>39335.480000000003</v>
          </cell>
          <cell r="D48">
            <v>30697.96</v>
          </cell>
          <cell r="E48">
            <v>42933.760000000002</v>
          </cell>
          <cell r="F48">
            <v>42300.214929594527</v>
          </cell>
          <cell r="G48">
            <v>43713.863429286619</v>
          </cell>
          <cell r="H48">
            <v>35383.660295954003</v>
          </cell>
          <cell r="I48">
            <v>15310.816008208323</v>
          </cell>
          <cell r="J48">
            <v>29024.699234916839</v>
          </cell>
          <cell r="K48">
            <v>38561.341868923555</v>
          </cell>
          <cell r="L48">
            <v>30512.440420514216</v>
          </cell>
          <cell r="M48">
            <v>40476.55176573764</v>
          </cell>
          <cell r="N48">
            <v>37122.854059432102</v>
          </cell>
          <cell r="O48">
            <v>425373.6420125679</v>
          </cell>
          <cell r="P48">
            <v>1.5827401856558194E-2</v>
          </cell>
          <cell r="R48">
            <v>39335.480000000003</v>
          </cell>
          <cell r="S48">
            <v>70033.440000000002</v>
          </cell>
          <cell r="T48">
            <v>112967.20000000001</v>
          </cell>
          <cell r="U48">
            <v>155267.41492959455</v>
          </cell>
          <cell r="V48">
            <v>198981.27835888119</v>
          </cell>
          <cell r="W48">
            <v>234364.93865483519</v>
          </cell>
          <cell r="X48">
            <v>249675.75466304351</v>
          </cell>
          <cell r="Y48">
            <v>278700.45389796037</v>
          </cell>
          <cell r="Z48">
            <v>317261.79576688394</v>
          </cell>
          <cell r="AA48">
            <v>347774.23618739814</v>
          </cell>
          <cell r="AB48">
            <v>388250.78795313579</v>
          </cell>
          <cell r="AC48">
            <v>425373.6420125679</v>
          </cell>
        </row>
        <row r="49">
          <cell r="A49" t="str">
            <v>Sales Insurance</v>
          </cell>
          <cell r="B49" t="str">
            <v>Insurance - General</v>
          </cell>
          <cell r="C49">
            <v>721.81</v>
          </cell>
          <cell r="D49">
            <v>721.81</v>
          </cell>
          <cell r="E49">
            <v>-571.53</v>
          </cell>
          <cell r="F49">
            <v>739.58333333333337</v>
          </cell>
          <cell r="G49">
            <v>739.58333333333337</v>
          </cell>
          <cell r="H49">
            <v>739.58333333333337</v>
          </cell>
          <cell r="I49">
            <v>739.58333333333337</v>
          </cell>
          <cell r="J49">
            <v>739.58333333333337</v>
          </cell>
          <cell r="K49">
            <v>739.58333333333337</v>
          </cell>
          <cell r="L49">
            <v>739.58333333333337</v>
          </cell>
          <cell r="M49">
            <v>739.58333333333337</v>
          </cell>
          <cell r="N49">
            <v>739.58333333333337</v>
          </cell>
          <cell r="O49">
            <v>7528.3399999999992</v>
          </cell>
          <cell r="P49">
            <v>2.8011623364590326E-4</v>
          </cell>
          <cell r="R49">
            <v>721.81</v>
          </cell>
          <cell r="S49">
            <v>1443.62</v>
          </cell>
          <cell r="T49">
            <v>872.08999999999992</v>
          </cell>
          <cell r="U49">
            <v>1611.6733333333332</v>
          </cell>
          <cell r="V49">
            <v>2351.2566666666667</v>
          </cell>
          <cell r="W49">
            <v>3090.84</v>
          </cell>
          <cell r="X49">
            <v>3830.4233333333336</v>
          </cell>
          <cell r="Y49">
            <v>4570.0066666666671</v>
          </cell>
          <cell r="Z49">
            <v>5309.59</v>
          </cell>
          <cell r="AA49">
            <v>6049.1733333333332</v>
          </cell>
          <cell r="AB49">
            <v>6788.7566666666662</v>
          </cell>
          <cell r="AC49">
            <v>7528.3399999999992</v>
          </cell>
        </row>
        <row r="50">
          <cell r="A50" t="str">
            <v>Sales Warranty</v>
          </cell>
          <cell r="B50" t="str">
            <v>Warranty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Sales Other</v>
          </cell>
          <cell r="B51" t="str">
            <v>Other Selling Expenses</v>
          </cell>
          <cell r="C51">
            <v>16300.25</v>
          </cell>
          <cell r="D51">
            <v>7160.6</v>
          </cell>
          <cell r="E51">
            <v>6977.37</v>
          </cell>
          <cell r="F51">
            <v>11408.333333333332</v>
          </cell>
          <cell r="G51">
            <v>11408.333333333332</v>
          </cell>
          <cell r="H51">
            <v>11408.333333333332</v>
          </cell>
          <cell r="I51">
            <v>11408.333333333332</v>
          </cell>
          <cell r="J51">
            <v>11408.333333333332</v>
          </cell>
          <cell r="K51">
            <v>11408.333333333332</v>
          </cell>
          <cell r="L51">
            <v>11408.333333333332</v>
          </cell>
          <cell r="M51">
            <v>11408.333333333332</v>
          </cell>
          <cell r="N51">
            <v>11408.333333333332</v>
          </cell>
          <cell r="O51">
            <v>133113.21999999997</v>
          </cell>
          <cell r="P51">
            <v>4.9529077904130955E-3</v>
          </cell>
          <cell r="R51">
            <v>16300.25</v>
          </cell>
          <cell r="S51">
            <v>23460.85</v>
          </cell>
          <cell r="T51">
            <v>30438.219999999998</v>
          </cell>
          <cell r="U51">
            <v>41846.55333333333</v>
          </cell>
          <cell r="V51">
            <v>53254.886666666658</v>
          </cell>
          <cell r="W51">
            <v>64663.219999999987</v>
          </cell>
          <cell r="X51">
            <v>76071.553333333315</v>
          </cell>
          <cell r="Y51">
            <v>87479.886666666644</v>
          </cell>
          <cell r="Z51">
            <v>98888.219999999972</v>
          </cell>
          <cell r="AA51">
            <v>110296.5533333333</v>
          </cell>
          <cell r="AB51">
            <v>121704.88666666663</v>
          </cell>
          <cell r="AC51">
            <v>133113.21999999997</v>
          </cell>
        </row>
        <row r="52">
          <cell r="B52" t="str">
            <v>Total Selling Expenses</v>
          </cell>
          <cell r="C52">
            <v>416235.15999999992</v>
          </cell>
          <cell r="D52">
            <v>385412.60000000003</v>
          </cell>
          <cell r="E52">
            <v>313079.20999999996</v>
          </cell>
          <cell r="F52">
            <v>322355.81910342869</v>
          </cell>
          <cell r="G52">
            <v>339340.96023561578</v>
          </cell>
          <cell r="H52">
            <v>296467.86630412203</v>
          </cell>
          <cell r="I52">
            <v>166730.37339502684</v>
          </cell>
          <cell r="J52">
            <v>299184.54538685433</v>
          </cell>
          <cell r="K52">
            <v>332724.41156941955</v>
          </cell>
          <cell r="L52">
            <v>313727.55910278024</v>
          </cell>
          <cell r="M52">
            <v>335105.52453304501</v>
          </cell>
          <cell r="N52">
            <v>327631.63529575913</v>
          </cell>
          <cell r="O52">
            <v>3847995.6649260512</v>
          </cell>
          <cell r="P52">
            <v>0.14317712174859915</v>
          </cell>
          <cell r="R52">
            <v>416235.15999999992</v>
          </cell>
          <cell r="S52">
            <v>801647.76</v>
          </cell>
          <cell r="T52">
            <v>1114726.9700000002</v>
          </cell>
          <cell r="U52">
            <v>1437082.7891034286</v>
          </cell>
          <cell r="V52">
            <v>1776423.7493390443</v>
          </cell>
          <cell r="W52">
            <v>2072891.6156431665</v>
          </cell>
          <cell r="X52">
            <v>2239621.9890381936</v>
          </cell>
          <cell r="Y52">
            <v>2538806.5344250482</v>
          </cell>
          <cell r="Z52">
            <v>2871530.9459944675</v>
          </cell>
          <cell r="AA52">
            <v>3185258.5050972472</v>
          </cell>
          <cell r="AB52">
            <v>3520364.0296302931</v>
          </cell>
          <cell r="AC52">
            <v>3847995.6649260512</v>
          </cell>
        </row>
        <row r="53">
          <cell r="C53">
            <v>0.21249560896947123</v>
          </cell>
          <cell r="D53">
            <v>0.16372736935006427</v>
          </cell>
          <cell r="E53">
            <v>0.15766409131382525</v>
          </cell>
          <cell r="F53">
            <v>0.12037095910893118</v>
          </cell>
          <cell r="G53">
            <v>0.12255749766346673</v>
          </cell>
          <cell r="H53">
            <v>0.14318193987807398</v>
          </cell>
          <cell r="I53">
            <v>0.16537933843245572</v>
          </cell>
          <cell r="J53">
            <v>0.15239108699099144</v>
          </cell>
          <cell r="K53">
            <v>0.12663153875407165</v>
          </cell>
          <cell r="L53">
            <v>0.13949871917111928</v>
          </cell>
          <cell r="M53">
            <v>0.1249698608771278</v>
          </cell>
          <cell r="N53">
            <v>0.12947605709357773</v>
          </cell>
          <cell r="O53">
            <v>0.14317712174859915</v>
          </cell>
          <cell r="T53">
            <v>0.17698236850851262</v>
          </cell>
          <cell r="U53">
            <v>0.16009317927278394</v>
          </cell>
          <cell r="V53">
            <v>0.15124459101305915</v>
          </cell>
          <cell r="W53">
            <v>0.15003625733129214</v>
          </cell>
          <cell r="X53">
            <v>0.15107972141626574</v>
          </cell>
          <cell r="Y53">
            <v>0.15123308440729902</v>
          </cell>
          <cell r="Z53">
            <v>0.14790364923144106</v>
          </cell>
          <cell r="AA53">
            <v>0.14703111770271854</v>
          </cell>
          <cell r="AB53">
            <v>0.14460120380223143</v>
          </cell>
          <cell r="AC53">
            <v>0.14317712174859915</v>
          </cell>
        </row>
        <row r="54">
          <cell r="B54" t="str">
            <v>Administrative expenses</v>
          </cell>
        </row>
        <row r="55">
          <cell r="A55" t="str">
            <v>Admin Labour</v>
          </cell>
          <cell r="B55" t="str">
            <v>Salaries, Leave, Super, Payroll Tax, Wcomp</v>
          </cell>
          <cell r="C55">
            <v>343500.25777777773</v>
          </cell>
          <cell r="D55">
            <v>241948.55</v>
          </cell>
          <cell r="E55">
            <v>230860.10000000003</v>
          </cell>
          <cell r="F55">
            <v>228333.04350686207</v>
          </cell>
          <cell r="G55">
            <v>228590.26453076757</v>
          </cell>
          <cell r="H55">
            <v>223223.21514913681</v>
          </cell>
          <cell r="I55">
            <v>328348.38047196984</v>
          </cell>
          <cell r="J55">
            <v>329698.38709247863</v>
          </cell>
          <cell r="K55">
            <v>310776.23981894483</v>
          </cell>
          <cell r="L55">
            <v>167255.6704903683</v>
          </cell>
          <cell r="M55">
            <v>168166.00798580161</v>
          </cell>
          <cell r="N55">
            <v>167952.15801797586</v>
          </cell>
          <cell r="O55">
            <v>2968652.274842083</v>
          </cell>
          <cell r="P55">
            <v>0.11045830744003422</v>
          </cell>
          <cell r="R55">
            <v>343500.25777777773</v>
          </cell>
          <cell r="S55">
            <v>585448.80777777778</v>
          </cell>
          <cell r="T55">
            <v>816308.90777777787</v>
          </cell>
          <cell r="U55">
            <v>1044641.95128464</v>
          </cell>
          <cell r="V55">
            <v>1273232.2158154077</v>
          </cell>
          <cell r="W55">
            <v>1496455.4309645444</v>
          </cell>
          <cell r="X55">
            <v>1824803.8114365144</v>
          </cell>
          <cell r="Y55">
            <v>2154502.1985289929</v>
          </cell>
          <cell r="Z55">
            <v>2465278.4383479375</v>
          </cell>
          <cell r="AA55">
            <v>2632534.1088383058</v>
          </cell>
          <cell r="AB55">
            <v>2800700.1168241072</v>
          </cell>
          <cell r="AC55">
            <v>2968652.274842083</v>
          </cell>
        </row>
        <row r="56">
          <cell r="A56" t="str">
            <v>Admin Telephone</v>
          </cell>
          <cell r="B56" t="str">
            <v>Telephone</v>
          </cell>
          <cell r="C56">
            <v>5158.3899999999994</v>
          </cell>
          <cell r="D56">
            <v>5695.6500000000005</v>
          </cell>
          <cell r="E56">
            <v>7291.57</v>
          </cell>
          <cell r="F56">
            <v>7015.0254182630806</v>
          </cell>
          <cell r="G56">
            <v>7190.2315192458136</v>
          </cell>
          <cell r="H56">
            <v>6064.4815444363421</v>
          </cell>
          <cell r="I56">
            <v>3999.4755270375472</v>
          </cell>
          <cell r="J56">
            <v>5499.4435446448933</v>
          </cell>
          <cell r="K56">
            <v>6644.2117420905197</v>
          </cell>
          <cell r="L56">
            <v>5803.7039347248374</v>
          </cell>
          <cell r="M56">
            <v>6807.8861914817353</v>
          </cell>
          <cell r="N56">
            <v>6497.244106490145</v>
          </cell>
          <cell r="O56">
            <v>73667.313528414918</v>
          </cell>
          <cell r="P56">
            <v>2.7410306134408764E-3</v>
          </cell>
          <cell r="R56">
            <v>5158.3899999999994</v>
          </cell>
          <cell r="S56">
            <v>10854.04</v>
          </cell>
          <cell r="T56">
            <v>18145.61</v>
          </cell>
          <cell r="U56">
            <v>25160.635418263082</v>
          </cell>
          <cell r="V56">
            <v>32350.866937508894</v>
          </cell>
          <cell r="W56">
            <v>38415.348481945235</v>
          </cell>
          <cell r="X56">
            <v>42414.824008982781</v>
          </cell>
          <cell r="Y56">
            <v>47914.267553627673</v>
          </cell>
          <cell r="Z56">
            <v>54558.479295718193</v>
          </cell>
          <cell r="AA56">
            <v>60362.183230443028</v>
          </cell>
          <cell r="AB56">
            <v>67170.069421924767</v>
          </cell>
          <cell r="AC56">
            <v>73667.313528414918</v>
          </cell>
        </row>
        <row r="57">
          <cell r="A57" t="str">
            <v>Admin Other</v>
          </cell>
          <cell r="B57" t="str">
            <v>Other Admin Expenses</v>
          </cell>
          <cell r="C57">
            <v>57953.580000000009</v>
          </cell>
          <cell r="D57">
            <v>84398.599999999977</v>
          </cell>
          <cell r="E57">
            <v>50286.71</v>
          </cell>
          <cell r="F57">
            <v>70024.193591242292</v>
          </cell>
          <cell r="G57">
            <v>70623.602429456834</v>
          </cell>
          <cell r="H57">
            <v>66020.552505807995</v>
          </cell>
          <cell r="I57">
            <v>59407.916428360702</v>
          </cell>
          <cell r="J57">
            <v>64767.273115348078</v>
          </cell>
          <cell r="K57">
            <v>68765.536377732613</v>
          </cell>
          <cell r="L57">
            <v>66240.257615217779</v>
          </cell>
          <cell r="M57">
            <v>69140.76261673079</v>
          </cell>
          <cell r="N57">
            <v>68260.534037709018</v>
          </cell>
          <cell r="O57">
            <v>795889.51871760609</v>
          </cell>
          <cell r="P57">
            <v>2.9613643164552408E-2</v>
          </cell>
          <cell r="R57">
            <v>57953.580000000009</v>
          </cell>
          <cell r="S57">
            <v>142352.18</v>
          </cell>
          <cell r="T57">
            <v>192638.88999999998</v>
          </cell>
          <cell r="U57">
            <v>262663.08359124226</v>
          </cell>
          <cell r="V57">
            <v>333286.6860206991</v>
          </cell>
          <cell r="W57">
            <v>399307.23852650711</v>
          </cell>
          <cell r="X57">
            <v>458715.15495486779</v>
          </cell>
          <cell r="Y57">
            <v>523482.42807021586</v>
          </cell>
          <cell r="Z57">
            <v>592247.9644479485</v>
          </cell>
          <cell r="AA57">
            <v>658488.22206316632</v>
          </cell>
          <cell r="AB57">
            <v>727628.98467989708</v>
          </cell>
          <cell r="AC57">
            <v>795889.51871760609</v>
          </cell>
        </row>
        <row r="58">
          <cell r="A58" t="str">
            <v>Non Operating Income</v>
          </cell>
          <cell r="B58" t="str">
            <v>Non Operating Income</v>
          </cell>
          <cell r="C58">
            <v>-9549.3000000000011</v>
          </cell>
          <cell r="D58">
            <v>-6096.75</v>
          </cell>
          <cell r="E58">
            <v>-10548.010000000002</v>
          </cell>
          <cell r="F58">
            <v>-9564.6640511883816</v>
          </cell>
          <cell r="G58">
            <v>-9823.8387037428474</v>
          </cell>
          <cell r="H58">
            <v>-7303.9995298582835</v>
          </cell>
          <cell r="I58">
            <v>-4188.47811880681</v>
          </cell>
          <cell r="J58">
            <v>-7018.6006044506566</v>
          </cell>
          <cell r="K58">
            <v>-8813.3434324638911</v>
          </cell>
          <cell r="L58">
            <v>-7821.6092516329354</v>
          </cell>
          <cell r="M58">
            <v>-8959.1532116635535</v>
          </cell>
          <cell r="N58">
            <v>-8649.2992428348316</v>
          </cell>
          <cell r="O58">
            <v>-98337.046146642198</v>
          </cell>
          <cell r="P58">
            <v>-3.6589477885511017E-3</v>
          </cell>
          <cell r="R58">
            <v>-9549.3000000000011</v>
          </cell>
          <cell r="S58">
            <v>-15646.050000000001</v>
          </cell>
          <cell r="T58">
            <v>-26194.060000000005</v>
          </cell>
          <cell r="U58">
            <v>-35758.724051188387</v>
          </cell>
          <cell r="V58">
            <v>-45582.562754931234</v>
          </cell>
          <cell r="W58">
            <v>-52886.562284789514</v>
          </cell>
          <cell r="X58">
            <v>-57075.040403596322</v>
          </cell>
          <cell r="Y58">
            <v>-64093.64100804698</v>
          </cell>
          <cell r="Z58">
            <v>-72906.984440510874</v>
          </cell>
          <cell r="AA58">
            <v>-80728.593692143811</v>
          </cell>
          <cell r="AB58">
            <v>-89687.746903807361</v>
          </cell>
          <cell r="AC58">
            <v>-98337.046146642198</v>
          </cell>
        </row>
        <row r="59">
          <cell r="B59" t="str">
            <v>Total Administrative expenses</v>
          </cell>
          <cell r="C59">
            <v>397062.92777777778</v>
          </cell>
          <cell r="D59">
            <v>325946.04999999993</v>
          </cell>
          <cell r="E59">
            <v>277890.37000000005</v>
          </cell>
          <cell r="F59">
            <v>295807.59846517903</v>
          </cell>
          <cell r="G59">
            <v>296580.25977572741</v>
          </cell>
          <cell r="H59">
            <v>288004.24966952286</v>
          </cell>
          <cell r="I59">
            <v>387567.29430856131</v>
          </cell>
          <cell r="J59">
            <v>392946.50314802094</v>
          </cell>
          <cell r="K59">
            <v>377372.64450630412</v>
          </cell>
          <cell r="L59">
            <v>231478.022788678</v>
          </cell>
          <cell r="M59">
            <v>235155.50358235056</v>
          </cell>
          <cell r="N59">
            <v>234060.63691934021</v>
          </cell>
          <cell r="O59">
            <v>3739872.0609414615</v>
          </cell>
          <cell r="P59">
            <v>0.13915403342947641</v>
          </cell>
          <cell r="R59">
            <v>397062.92777777778</v>
          </cell>
          <cell r="S59">
            <v>723008.97777777771</v>
          </cell>
          <cell r="T59">
            <v>1000899.3477777778</v>
          </cell>
          <cell r="U59">
            <v>1296706.9462429569</v>
          </cell>
          <cell r="V59">
            <v>1593287.2060186844</v>
          </cell>
          <cell r="W59">
            <v>1881291.4556882072</v>
          </cell>
          <cell r="X59">
            <v>2268858.7499967688</v>
          </cell>
          <cell r="Y59">
            <v>2661805.2531447895</v>
          </cell>
          <cell r="Z59">
            <v>3039177.8976510931</v>
          </cell>
          <cell r="AA59">
            <v>3270655.9204397709</v>
          </cell>
          <cell r="AB59">
            <v>3505811.4240221218</v>
          </cell>
          <cell r="AC59">
            <v>3739872.0609414615</v>
          </cell>
        </row>
        <row r="60">
          <cell r="C60">
            <v>0.20270783620811869</v>
          </cell>
          <cell r="D60">
            <v>0.13846534679080161</v>
          </cell>
          <cell r="E60">
            <v>0.1399432835892</v>
          </cell>
          <cell r="F60">
            <v>0.1104575820532612</v>
          </cell>
          <cell r="G60">
            <v>0.10711390239850899</v>
          </cell>
          <cell r="H60">
            <v>0.13909435675065632</v>
          </cell>
          <cell r="I60">
            <v>0.38442679294520515</v>
          </cell>
          <cell r="J60">
            <v>0.20014919108407611</v>
          </cell>
          <cell r="K60">
            <v>0.14362420368292161</v>
          </cell>
          <cell r="L60">
            <v>0.10292652576532152</v>
          </cell>
          <cell r="M60">
            <v>8.7695810470827876E-2</v>
          </cell>
          <cell r="N60">
            <v>9.2497930982063298E-2</v>
          </cell>
          <cell r="O60">
            <v>0.13915403342947641</v>
          </cell>
          <cell r="T60">
            <v>0.15891024616398811</v>
          </cell>
          <cell r="U60">
            <v>0.14445509972230078</v>
          </cell>
          <cell r="V60">
            <v>0.13565235880813678</v>
          </cell>
          <cell r="W60">
            <v>0.13616820427594725</v>
          </cell>
          <cell r="X60">
            <v>0.15305196571568538</v>
          </cell>
          <cell r="Y60">
            <v>0.15855994266053922</v>
          </cell>
          <cell r="Z60">
            <v>0.15653862353569839</v>
          </cell>
          <cell r="AA60">
            <v>0.15097305127157695</v>
          </cell>
          <cell r="AB60">
            <v>0.14400344622043337</v>
          </cell>
          <cell r="AC60">
            <v>0.13915403342947641</v>
          </cell>
        </row>
        <row r="62">
          <cell r="B62" t="str">
            <v>EBITDA</v>
          </cell>
          <cell r="C62">
            <v>-182734.98777777783</v>
          </cell>
          <cell r="D62">
            <v>97940.440000000584</v>
          </cell>
          <cell r="E62">
            <v>158956.07634920551</v>
          </cell>
          <cell r="F62">
            <v>479965.93402211095</v>
          </cell>
          <cell r="G62">
            <v>515150.22521154035</v>
          </cell>
          <cell r="H62">
            <v>201497.57244852441</v>
          </cell>
          <cell r="I62">
            <v>-220749.82377465197</v>
          </cell>
          <cell r="J62">
            <v>-14563.776146576158</v>
          </cell>
          <cell r="K62">
            <v>380870.60108210862</v>
          </cell>
          <cell r="L62">
            <v>316969.91021209076</v>
          </cell>
          <cell r="M62">
            <v>550853.58454242523</v>
          </cell>
          <cell r="N62">
            <v>457602.64131661679</v>
          </cell>
          <cell r="O62">
            <v>2741758.3974856148</v>
          </cell>
          <cell r="P62">
            <v>0.10201598703973225</v>
          </cell>
          <cell r="R62">
            <v>-182734.98777777783</v>
          </cell>
          <cell r="S62">
            <v>-84794.547777777305</v>
          </cell>
          <cell r="T62">
            <v>74161.5285714278</v>
          </cell>
          <cell r="U62">
            <v>554127.46259353752</v>
          </cell>
          <cell r="V62">
            <v>1069277.6878050771</v>
          </cell>
          <cell r="W62">
            <v>1270775.2602536033</v>
          </cell>
          <cell r="X62">
            <v>1050025.4364789487</v>
          </cell>
          <cell r="Y62">
            <v>1035461.6603323733</v>
          </cell>
          <cell r="Z62">
            <v>1416332.2614144813</v>
          </cell>
          <cell r="AA62">
            <v>1733302.1716265692</v>
          </cell>
          <cell r="AB62">
            <v>2284155.7561689955</v>
          </cell>
          <cell r="AC62">
            <v>2741758.3974856148</v>
          </cell>
        </row>
        <row r="63">
          <cell r="C63">
            <v>-9.3289530148937413E-2</v>
          </cell>
          <cell r="D63">
            <v>4.1606140002137713E-2</v>
          </cell>
          <cell r="E63">
            <v>8.004896056946266E-2</v>
          </cell>
          <cell r="F63">
            <v>0.17922418766486903</v>
          </cell>
          <cell r="G63">
            <v>0.1860533502317569</v>
          </cell>
          <cell r="H63">
            <v>9.7315144685214558E-2</v>
          </cell>
          <cell r="I63">
            <v>-0.21896106313177643</v>
          </cell>
          <cell r="J63">
            <v>-7.4181294184179122E-3</v>
          </cell>
          <cell r="K63">
            <v>0.14495549050254419</v>
          </cell>
          <cell r="L63">
            <v>0.14094042811165802</v>
          </cell>
          <cell r="M63">
            <v>0.20542811378552986</v>
          </cell>
          <cell r="N63">
            <v>0.18083902569358865</v>
          </cell>
          <cell r="O63">
            <v>0.10201598703973225</v>
          </cell>
          <cell r="T63">
            <v>1.1774437447030658E-2</v>
          </cell>
          <cell r="U63">
            <v>6.1730630887525964E-2</v>
          </cell>
          <cell r="V63">
            <v>9.1038225891564822E-2</v>
          </cell>
          <cell r="W63">
            <v>9.1978935376460375E-2</v>
          </cell>
          <cell r="X63">
            <v>7.083228830565258E-2</v>
          </cell>
          <cell r="Y63">
            <v>6.1680974329551032E-2</v>
          </cell>
          <cell r="Z63">
            <v>7.295088018453301E-2</v>
          </cell>
          <cell r="AA63">
            <v>8.0009002472790858E-2</v>
          </cell>
          <cell r="AB63">
            <v>9.3823158410273846E-2</v>
          </cell>
          <cell r="AC63">
            <v>0.10201598703973225</v>
          </cell>
        </row>
        <row r="65">
          <cell r="A65" t="str">
            <v>Depreciation</v>
          </cell>
          <cell r="B65" t="str">
            <v>Depreciation</v>
          </cell>
          <cell r="C65">
            <v>31891.07</v>
          </cell>
          <cell r="D65">
            <v>32532.219999999998</v>
          </cell>
          <cell r="E65">
            <v>25690.570000000003</v>
          </cell>
          <cell r="F65">
            <v>29177.944232235001</v>
          </cell>
          <cell r="G65">
            <v>29325.888155409542</v>
          </cell>
          <cell r="H65">
            <v>29416.896488742877</v>
          </cell>
          <cell r="I65">
            <v>30628.946488742877</v>
          </cell>
          <cell r="J65">
            <v>31410.846488742882</v>
          </cell>
          <cell r="K65">
            <v>31689.063155409545</v>
          </cell>
          <cell r="L65">
            <v>31702.796488742879</v>
          </cell>
          <cell r="M65">
            <v>31720.396488742881</v>
          </cell>
          <cell r="N65">
            <v>31724.49648874288</v>
          </cell>
          <cell r="O65">
            <v>366911.13447551138</v>
          </cell>
          <cell r="P65">
            <v>1.3652115216903833E-2</v>
          </cell>
          <cell r="R65">
            <v>31891.07</v>
          </cell>
          <cell r="S65">
            <v>64423.289999999994</v>
          </cell>
          <cell r="T65">
            <v>90113.86</v>
          </cell>
          <cell r="U65">
            <v>119291.80423223501</v>
          </cell>
          <cell r="V65">
            <v>148617.69238764455</v>
          </cell>
          <cell r="W65">
            <v>178034.58887638742</v>
          </cell>
          <cell r="X65">
            <v>208663.53536513029</v>
          </cell>
          <cell r="Y65">
            <v>240074.38185387317</v>
          </cell>
          <cell r="Z65">
            <v>271763.44500928273</v>
          </cell>
          <cell r="AA65">
            <v>303466.2414980256</v>
          </cell>
          <cell r="AB65">
            <v>335186.6379867685</v>
          </cell>
          <cell r="AC65">
            <v>366911.13447551138</v>
          </cell>
        </row>
        <row r="67">
          <cell r="B67" t="str">
            <v>EBIT</v>
          </cell>
          <cell r="C67">
            <v>-214626.05777777784</v>
          </cell>
          <cell r="D67">
            <v>65408.220000000583</v>
          </cell>
          <cell r="E67">
            <v>133265.50634920551</v>
          </cell>
          <cell r="F67">
            <v>450787.98978987592</v>
          </cell>
          <cell r="G67">
            <v>485824.33705613081</v>
          </cell>
          <cell r="H67">
            <v>172080.67595978154</v>
          </cell>
          <cell r="I67">
            <v>-251378.77026339486</v>
          </cell>
          <cell r="J67">
            <v>-45974.622635319043</v>
          </cell>
          <cell r="K67">
            <v>349181.53792669909</v>
          </cell>
          <cell r="L67">
            <v>285267.11372334789</v>
          </cell>
          <cell r="M67">
            <v>519133.18805368233</v>
          </cell>
          <cell r="N67">
            <v>425878.14482787391</v>
          </cell>
          <cell r="O67">
            <v>2374847.2630101033</v>
          </cell>
          <cell r="P67">
            <v>8.8363871822828413E-2</v>
          </cell>
          <cell r="R67">
            <v>-214626.05777777784</v>
          </cell>
          <cell r="S67">
            <v>-149217.83777777728</v>
          </cell>
          <cell r="T67">
            <v>-15952.331428572201</v>
          </cell>
          <cell r="U67">
            <v>434835.65836130251</v>
          </cell>
          <cell r="V67">
            <v>920659.99541743251</v>
          </cell>
          <cell r="W67">
            <v>1092740.671377216</v>
          </cell>
          <cell r="X67">
            <v>841361.9011138184</v>
          </cell>
          <cell r="Y67">
            <v>795387.2784785002</v>
          </cell>
          <cell r="Z67">
            <v>1144568.8164051985</v>
          </cell>
          <cell r="AA67">
            <v>1429835.9301285436</v>
          </cell>
          <cell r="AB67">
            <v>1948969.118182227</v>
          </cell>
          <cell r="AC67">
            <v>2374847.2630101033</v>
          </cell>
        </row>
        <row r="68">
          <cell r="C68">
            <v>-0.10957050059924257</v>
          </cell>
          <cell r="D68">
            <v>2.7786107134199441E-2</v>
          </cell>
          <cell r="E68">
            <v>6.7111402772558101E-2</v>
          </cell>
          <cell r="F68">
            <v>0.16832884492891506</v>
          </cell>
          <cell r="G68">
            <v>0.17546191598052421</v>
          </cell>
          <cell r="H68">
            <v>8.3107978300005048E-2</v>
          </cell>
          <cell r="I68">
            <v>-0.24934181982324122</v>
          </cell>
          <cell r="J68">
            <v>-2.3417395134290066E-2</v>
          </cell>
          <cell r="K68">
            <v>0.13289495424637826</v>
          </cell>
          <cell r="L68">
            <v>0.12684380390379418</v>
          </cell>
          <cell r="M68">
            <v>0.19359872499318057</v>
          </cell>
          <cell r="N68">
            <v>0.16830188862825762</v>
          </cell>
          <cell r="O68">
            <v>8.8363871822828413E-2</v>
          </cell>
          <cell r="T68">
            <v>-2.5327111260809386E-3</v>
          </cell>
          <cell r="U68">
            <v>4.8441344880113799E-2</v>
          </cell>
          <cell r="V68">
            <v>7.8384926187123685E-2</v>
          </cell>
          <cell r="W68">
            <v>7.9092760726060002E-2</v>
          </cell>
          <cell r="X68">
            <v>5.675632863612131E-2</v>
          </cell>
          <cell r="Y68">
            <v>4.7380085796837661E-2</v>
          </cell>
          <cell r="Z68">
            <v>5.8953188360717154E-2</v>
          </cell>
          <cell r="AA68">
            <v>6.6001040292925153E-2</v>
          </cell>
          <cell r="AB68">
            <v>8.0055152901934531E-2</v>
          </cell>
          <cell r="AC68">
            <v>8.8363871822828413E-2</v>
          </cell>
        </row>
        <row r="70">
          <cell r="A70" t="str">
            <v>Interest</v>
          </cell>
          <cell r="B70" t="str">
            <v>Interest expense</v>
          </cell>
          <cell r="C70">
            <v>13523.810000000001</v>
          </cell>
          <cell r="D70">
            <v>17832.07</v>
          </cell>
          <cell r="E70">
            <v>7311.49</v>
          </cell>
          <cell r="F70">
            <v>-416.66666666666669</v>
          </cell>
          <cell r="G70">
            <v>-416.66666666666669</v>
          </cell>
          <cell r="H70">
            <v>-416.66666666666669</v>
          </cell>
          <cell r="I70">
            <v>-416.66666666666669</v>
          </cell>
          <cell r="J70">
            <v>-416.66666666666669</v>
          </cell>
          <cell r="K70">
            <v>-416.66666666666669</v>
          </cell>
          <cell r="L70">
            <v>-416.66666666666669</v>
          </cell>
          <cell r="M70">
            <v>-416.66666666666669</v>
          </cell>
          <cell r="N70">
            <v>-416.66666666666669</v>
          </cell>
          <cell r="O70">
            <v>34917.370000000024</v>
          </cell>
          <cell r="P70">
            <v>1.2992136610754112E-3</v>
          </cell>
          <cell r="R70">
            <v>13523.810000000001</v>
          </cell>
          <cell r="S70">
            <v>31355.88</v>
          </cell>
          <cell r="T70">
            <v>38667.370000000003</v>
          </cell>
          <cell r="U70">
            <v>38250.703333333338</v>
          </cell>
          <cell r="V70">
            <v>37834.036666666674</v>
          </cell>
          <cell r="W70">
            <v>37417.37000000001</v>
          </cell>
          <cell r="X70">
            <v>37000.703333333346</v>
          </cell>
          <cell r="Y70">
            <v>36584.036666666681</v>
          </cell>
          <cell r="Z70">
            <v>36167.370000000017</v>
          </cell>
          <cell r="AA70">
            <v>35750.703333333353</v>
          </cell>
          <cell r="AB70">
            <v>35334.036666666689</v>
          </cell>
          <cell r="AC70">
            <v>34917.370000000024</v>
          </cell>
        </row>
        <row r="72">
          <cell r="B72" t="str">
            <v>Profit Before Tax</v>
          </cell>
          <cell r="C72">
            <v>-228149.86777777784</v>
          </cell>
          <cell r="D72">
            <v>47576.150000000584</v>
          </cell>
          <cell r="E72">
            <v>125954.0163492055</v>
          </cell>
          <cell r="F72">
            <v>451204.65645654261</v>
          </cell>
          <cell r="G72">
            <v>486241.0037227975</v>
          </cell>
          <cell r="H72">
            <v>172497.3426264482</v>
          </cell>
          <cell r="I72">
            <v>-250962.10359672821</v>
          </cell>
          <cell r="J72">
            <v>-45557.955968652379</v>
          </cell>
          <cell r="K72">
            <v>349598.20459336578</v>
          </cell>
          <cell r="L72">
            <v>285683.78039001458</v>
          </cell>
          <cell r="M72">
            <v>519549.85472034902</v>
          </cell>
          <cell r="N72">
            <v>426294.8114945406</v>
          </cell>
          <cell r="O72">
            <v>2339929.8930101031</v>
          </cell>
          <cell r="P72">
            <v>8.7064658161753003E-2</v>
          </cell>
          <cell r="R72">
            <v>-228149.86777777784</v>
          </cell>
          <cell r="S72">
            <v>-180573.71777777729</v>
          </cell>
          <cell r="T72">
            <v>-54619.701428572203</v>
          </cell>
          <cell r="U72">
            <v>396584.9550279692</v>
          </cell>
          <cell r="V72">
            <v>882825.95875076589</v>
          </cell>
          <cell r="W72">
            <v>1055323.3013772159</v>
          </cell>
          <cell r="X72">
            <v>804361.19778048503</v>
          </cell>
          <cell r="Y72">
            <v>758803.24181183358</v>
          </cell>
          <cell r="Z72">
            <v>1108401.4464051984</v>
          </cell>
          <cell r="AA72">
            <v>1394085.2267952103</v>
          </cell>
          <cell r="AB72">
            <v>1913635.0815155604</v>
          </cell>
          <cell r="AC72">
            <v>2339929.8930101031</v>
          </cell>
        </row>
        <row r="73">
          <cell r="C73">
            <v>-0.11647465122778972</v>
          </cell>
          <cell r="D73">
            <v>2.0210854246343151E-2</v>
          </cell>
          <cell r="E73">
            <v>6.3429397100574575E-2</v>
          </cell>
          <cell r="F73">
            <v>0.16848443252288151</v>
          </cell>
          <cell r="G73">
            <v>0.17561240068473141</v>
          </cell>
          <cell r="H73">
            <v>8.3309211379190312E-2</v>
          </cell>
          <cell r="I73">
            <v>-0.24892852945342403</v>
          </cell>
          <cell r="J73">
            <v>-2.3205163963845938E-2</v>
          </cell>
          <cell r="K73">
            <v>0.13305353335663545</v>
          </cell>
          <cell r="L73">
            <v>0.12702907441840097</v>
          </cell>
          <cell r="M73">
            <v>0.19375411119708763</v>
          </cell>
          <cell r="N73">
            <v>0.16846655025219887</v>
          </cell>
          <cell r="O73">
            <v>8.7064658161753003E-2</v>
          </cell>
          <cell r="T73">
            <v>-8.6718312072923982E-3</v>
          </cell>
          <cell r="U73">
            <v>4.4180159127639611E-2</v>
          </cell>
          <cell r="V73">
            <v>7.5163739010273484E-2</v>
          </cell>
          <cell r="W73">
            <v>7.6384484947618819E-2</v>
          </cell>
          <cell r="X73">
            <v>5.4260346734190376E-2</v>
          </cell>
          <cell r="Y73">
            <v>4.5200826908793762E-2</v>
          </cell>
          <cell r="Z73">
            <v>5.7090319352265217E-2</v>
          </cell>
          <cell r="AA73">
            <v>6.4350792483729574E-2</v>
          </cell>
          <cell r="AB73">
            <v>7.8603784749610592E-2</v>
          </cell>
          <cell r="AC73">
            <v>8.7064658161753003E-2</v>
          </cell>
        </row>
        <row r="75">
          <cell r="A75" t="str">
            <v>Income Tax</v>
          </cell>
          <cell r="B75" t="str">
            <v>Income tax</v>
          </cell>
          <cell r="C75">
            <v>-44002.960333333351</v>
          </cell>
          <cell r="D75">
            <v>14272.845000000174</v>
          </cell>
          <cell r="E75">
            <v>37786.204904761646</v>
          </cell>
          <cell r="F75">
            <v>135361.39693696279</v>
          </cell>
          <cell r="G75">
            <v>145872.30111683925</v>
          </cell>
          <cell r="H75">
            <v>51749.202787934461</v>
          </cell>
          <cell r="I75">
            <v>-75288.631079018465</v>
          </cell>
          <cell r="J75">
            <v>-13667.386790595714</v>
          </cell>
          <cell r="K75">
            <v>104879.46137800973</v>
          </cell>
          <cell r="L75">
            <v>85705.134117004374</v>
          </cell>
          <cell r="M75">
            <v>155864.95641610469</v>
          </cell>
          <cell r="N75">
            <v>127888.44344836217</v>
          </cell>
          <cell r="O75">
            <v>726420.96790303173</v>
          </cell>
          <cell r="P75">
            <v>2.7028841095169568E-2</v>
          </cell>
          <cell r="R75">
            <v>-44002.960333333351</v>
          </cell>
          <cell r="S75">
            <v>-29730.115333333175</v>
          </cell>
          <cell r="T75">
            <v>8056.0895714284707</v>
          </cell>
          <cell r="U75">
            <v>143417.48650839127</v>
          </cell>
          <cell r="V75">
            <v>289289.7876252305</v>
          </cell>
          <cell r="W75">
            <v>341038.99041316495</v>
          </cell>
          <cell r="X75">
            <v>265750.35933414649</v>
          </cell>
          <cell r="Y75">
            <v>252082.97254355077</v>
          </cell>
          <cell r="Z75">
            <v>356962.43392156053</v>
          </cell>
          <cell r="AA75">
            <v>442667.56803856487</v>
          </cell>
          <cell r="AB75">
            <v>598532.52445466956</v>
          </cell>
          <cell r="AC75">
            <v>726420.96790303173</v>
          </cell>
        </row>
        <row r="77">
          <cell r="B77" t="str">
            <v>PAT</v>
          </cell>
          <cell r="C77">
            <v>-184146.90744444449</v>
          </cell>
          <cell r="D77">
            <v>33303.305000000408</v>
          </cell>
          <cell r="E77">
            <v>88167.811444443854</v>
          </cell>
          <cell r="F77">
            <v>315843.25951957982</v>
          </cell>
          <cell r="G77">
            <v>340368.70260595821</v>
          </cell>
          <cell r="H77">
            <v>120748.13983851374</v>
          </cell>
          <cell r="I77">
            <v>-175673.47251770974</v>
          </cell>
          <cell r="J77">
            <v>-31890.569178056663</v>
          </cell>
          <cell r="K77">
            <v>244718.74321535605</v>
          </cell>
          <cell r="L77">
            <v>199978.64627301021</v>
          </cell>
          <cell r="M77">
            <v>363684.89830424433</v>
          </cell>
          <cell r="N77">
            <v>298406.36804617842</v>
          </cell>
          <cell r="O77">
            <v>1613508.9251070714</v>
          </cell>
          <cell r="P77">
            <v>6.0035817066583431E-2</v>
          </cell>
          <cell r="R77">
            <v>-184146.90744444449</v>
          </cell>
          <cell r="S77">
            <v>-150843.60244444411</v>
          </cell>
          <cell r="T77">
            <v>-62675.791000000674</v>
          </cell>
          <cell r="U77">
            <v>253167.46851957793</v>
          </cell>
          <cell r="V77">
            <v>593536.17112553539</v>
          </cell>
          <cell r="W77">
            <v>714284.31096405094</v>
          </cell>
          <cell r="X77">
            <v>538610.83844633854</v>
          </cell>
          <cell r="Y77">
            <v>506720.26926828281</v>
          </cell>
          <cell r="Z77">
            <v>751439.0124836379</v>
          </cell>
          <cell r="AA77">
            <v>951417.6587566454</v>
          </cell>
          <cell r="AB77">
            <v>1315102.5570608908</v>
          </cell>
          <cell r="AC77">
            <v>1613508.9251070714</v>
          </cell>
        </row>
        <row r="78">
          <cell r="C78">
            <v>-9.4010340782484811E-2</v>
          </cell>
          <cell r="D78">
            <v>1.4147597972440206E-2</v>
          </cell>
          <cell r="E78">
            <v>4.44005779704022E-2</v>
          </cell>
          <cell r="F78">
            <v>0.11793910276601706</v>
          </cell>
          <cell r="G78">
            <v>0.12292868047931198</v>
          </cell>
          <cell r="H78">
            <v>5.831644796543322E-2</v>
          </cell>
          <cell r="I78">
            <v>-0.17424997061739683</v>
          </cell>
          <cell r="J78">
            <v>-1.6243614774692158E-2</v>
          </cell>
          <cell r="K78">
            <v>9.3137473349644825E-2</v>
          </cell>
          <cell r="L78">
            <v>8.892035209288067E-2</v>
          </cell>
          <cell r="M78">
            <v>0.13562787783796135</v>
          </cell>
          <cell r="N78">
            <v>0.11792658517653921</v>
          </cell>
          <cell r="O78">
            <v>6.0035817066583431E-2</v>
          </cell>
          <cell r="T78">
            <v>-9.9508760780450452E-3</v>
          </cell>
          <cell r="U78">
            <v>2.8203235910317936E-2</v>
          </cell>
          <cell r="V78">
            <v>5.0533627174675626E-2</v>
          </cell>
          <cell r="W78">
            <v>5.1700023232645144E-2</v>
          </cell>
          <cell r="X78">
            <v>3.6333441903381149E-2</v>
          </cell>
          <cell r="Y78">
            <v>3.0184603755360272E-2</v>
          </cell>
          <cell r="Z78">
            <v>3.87042919653127E-2</v>
          </cell>
          <cell r="AA78">
            <v>4.3917315202278193E-2</v>
          </cell>
          <cell r="AB78">
            <v>5.4018678543982464E-2</v>
          </cell>
          <cell r="AC78">
            <v>6.0035817066583431E-2</v>
          </cell>
        </row>
      </sheetData>
      <sheetData sheetId="105" refreshError="1">
        <row r="10">
          <cell r="A10" t="str">
            <v>Sales - External</v>
          </cell>
          <cell r="B10" t="str">
            <v>External Sales</v>
          </cell>
          <cell r="C10">
            <v>1124598.6499999999</v>
          </cell>
          <cell r="D10">
            <v>1030375.76</v>
          </cell>
          <cell r="E10">
            <v>1037411.06</v>
          </cell>
          <cell r="F10">
            <v>819214.74</v>
          </cell>
          <cell r="G10">
            <v>1462395.3194315792</v>
          </cell>
          <cell r="H10">
            <v>1096389.8602768425</v>
          </cell>
          <cell r="I10">
            <v>1011488.1495528948</v>
          </cell>
          <cell r="J10">
            <v>1198622.5486021051</v>
          </cell>
          <cell r="K10">
            <v>1376660.3742265264</v>
          </cell>
          <cell r="L10">
            <v>1397299.038544842</v>
          </cell>
          <cell r="M10">
            <v>1345582.0566568421</v>
          </cell>
          <cell r="N10">
            <v>1250464.3040842107</v>
          </cell>
          <cell r="O10">
            <v>14150501.861375842</v>
          </cell>
          <cell r="R10">
            <v>1124598.6499999999</v>
          </cell>
          <cell r="S10">
            <v>2154974.41</v>
          </cell>
          <cell r="T10">
            <v>3192385.47</v>
          </cell>
          <cell r="U10">
            <v>4011600.21</v>
          </cell>
          <cell r="V10">
            <v>5473995.5294315796</v>
          </cell>
          <cell r="W10">
            <v>6570385.3897084221</v>
          </cell>
          <cell r="X10">
            <v>7581873.5392613169</v>
          </cell>
          <cell r="Y10">
            <v>8780496.0878634229</v>
          </cell>
          <cell r="Z10">
            <v>10157156.462089948</v>
          </cell>
          <cell r="AA10">
            <v>11554455.500634789</v>
          </cell>
          <cell r="AB10">
            <v>12900037.557291631</v>
          </cell>
          <cell r="AC10">
            <v>14150501.861375842</v>
          </cell>
        </row>
        <row r="11">
          <cell r="B11" t="str">
            <v>Intracompany</v>
          </cell>
        </row>
        <row r="12">
          <cell r="A12" t="str">
            <v>Interco Sales - STL</v>
          </cell>
          <cell r="B12" t="str">
            <v>Steel-Line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Interco Sales - Boss</v>
          </cell>
          <cell r="B13" t="str">
            <v>Boss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Interco Sales - Accent</v>
          </cell>
          <cell r="B14" t="str">
            <v>Accent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Interco Sales - Mirage</v>
          </cell>
          <cell r="B15" t="str">
            <v>Mirage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 t="str">
            <v>Interco Sales - A.C.N.</v>
          </cell>
          <cell r="B16" t="str">
            <v>A.C.N.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B17" t="str">
            <v>Total Intercompany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B18" t="str">
            <v>Intracompany</v>
          </cell>
        </row>
        <row r="19">
          <cell r="A19" t="str">
            <v>Intraco Sales - PWD</v>
          </cell>
          <cell r="B19" t="str">
            <v>PWD</v>
          </cell>
          <cell r="O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Intraco Sales - Quokka</v>
          </cell>
          <cell r="B20" t="str">
            <v>Quokka</v>
          </cell>
          <cell r="O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B21" t="str">
            <v>Total Intracompany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A22" t="str">
            <v>Sales</v>
          </cell>
          <cell r="B22" t="str">
            <v>Sales</v>
          </cell>
          <cell r="C22">
            <v>1124598.6499999999</v>
          </cell>
          <cell r="D22">
            <v>1030375.76</v>
          </cell>
          <cell r="E22">
            <v>1037411.06</v>
          </cell>
          <cell r="F22">
            <v>819214.74</v>
          </cell>
          <cell r="G22">
            <v>1462395.3194315792</v>
          </cell>
          <cell r="H22">
            <v>1096389.8602768425</v>
          </cell>
          <cell r="I22">
            <v>1011488.1495528948</v>
          </cell>
          <cell r="J22">
            <v>1198622.5486021051</v>
          </cell>
          <cell r="K22">
            <v>1376660.3742265264</v>
          </cell>
          <cell r="L22">
            <v>1397299.038544842</v>
          </cell>
          <cell r="M22">
            <v>1345582.0566568421</v>
          </cell>
          <cell r="N22">
            <v>1250464.3040842107</v>
          </cell>
          <cell r="O22">
            <v>14150501.861375842</v>
          </cell>
          <cell r="R22">
            <v>1124598.6499999999</v>
          </cell>
          <cell r="S22">
            <v>2154974.41</v>
          </cell>
          <cell r="T22">
            <v>3192385.47</v>
          </cell>
          <cell r="U22">
            <v>4011600.21</v>
          </cell>
          <cell r="V22">
            <v>5473995.5294315796</v>
          </cell>
          <cell r="W22">
            <v>6570385.3897084221</v>
          </cell>
          <cell r="X22">
            <v>7581873.5392613169</v>
          </cell>
          <cell r="Y22">
            <v>8780496.0878634229</v>
          </cell>
          <cell r="Z22">
            <v>10157156.462089948</v>
          </cell>
          <cell r="AA22">
            <v>11554455.500634789</v>
          </cell>
          <cell r="AB22">
            <v>12900037.557291631</v>
          </cell>
          <cell r="AC22">
            <v>14150501.861375842</v>
          </cell>
        </row>
        <row r="24">
          <cell r="A24" t="str">
            <v>Cost of Goods Sold</v>
          </cell>
          <cell r="B24" t="str">
            <v>Cost of goods sold - Material Only</v>
          </cell>
          <cell r="C24">
            <v>481787.30000000005</v>
          </cell>
          <cell r="D24">
            <v>459171.17000000051</v>
          </cell>
          <cell r="E24">
            <v>418901.58999999985</v>
          </cell>
          <cell r="F24">
            <v>364469.26999999984</v>
          </cell>
          <cell r="G24">
            <v>732490.31728684029</v>
          </cell>
          <cell r="H24">
            <v>530572.35258736007</v>
          </cell>
          <cell r="I24">
            <v>480536.47440632014</v>
          </cell>
          <cell r="J24">
            <v>579226.68752272008</v>
          </cell>
          <cell r="K24">
            <v>655263.66278252006</v>
          </cell>
          <cell r="L24">
            <v>667890.62408976012</v>
          </cell>
          <cell r="M24">
            <v>642297.69740239996</v>
          </cell>
          <cell r="N24">
            <v>597844.95163800009</v>
          </cell>
          <cell r="O24">
            <v>6610452.0977159208</v>
          </cell>
          <cell r="P24">
            <v>0.46715319092387242</v>
          </cell>
          <cell r="R24">
            <v>481787.30000000005</v>
          </cell>
          <cell r="S24">
            <v>940958.47000000055</v>
          </cell>
          <cell r="T24">
            <v>1359860.0600000005</v>
          </cell>
          <cell r="U24">
            <v>1724329.3300000003</v>
          </cell>
          <cell r="V24">
            <v>2456819.6472868407</v>
          </cell>
          <cell r="W24">
            <v>2987391.9998742007</v>
          </cell>
          <cell r="X24">
            <v>3467928.4742805208</v>
          </cell>
          <cell r="Y24">
            <v>4047155.1618032409</v>
          </cell>
          <cell r="Z24">
            <v>4702418.8245857609</v>
          </cell>
          <cell r="AA24">
            <v>5370309.4486755207</v>
          </cell>
          <cell r="AB24">
            <v>6012607.1460779207</v>
          </cell>
          <cell r="AC24">
            <v>6610452.0977159208</v>
          </cell>
        </row>
        <row r="25">
          <cell r="B25" t="str">
            <v xml:space="preserve"> </v>
          </cell>
        </row>
        <row r="26">
          <cell r="B26" t="str">
            <v>Gross profit before manufacturing costs</v>
          </cell>
          <cell r="C26">
            <v>642811.34999999986</v>
          </cell>
          <cell r="D26">
            <v>571204.5899999995</v>
          </cell>
          <cell r="E26">
            <v>618509.4700000002</v>
          </cell>
          <cell r="F26">
            <v>454745.47000000015</v>
          </cell>
          <cell r="G26">
            <v>729905.00214473892</v>
          </cell>
          <cell r="H26">
            <v>565817.50768948242</v>
          </cell>
          <cell r="I26">
            <v>530951.67514657462</v>
          </cell>
          <cell r="J26">
            <v>619395.86107938504</v>
          </cell>
          <cell r="K26">
            <v>721396.7114440063</v>
          </cell>
          <cell r="L26">
            <v>729408.41445508192</v>
          </cell>
          <cell r="M26">
            <v>703284.35925444216</v>
          </cell>
          <cell r="N26">
            <v>652619.35244621057</v>
          </cell>
          <cell r="O26">
            <v>7540049.7636599215</v>
          </cell>
          <cell r="P26">
            <v>0.53284680907612758</v>
          </cell>
          <cell r="R26">
            <v>642811.34999999986</v>
          </cell>
          <cell r="S26">
            <v>1214015.9399999995</v>
          </cell>
          <cell r="T26">
            <v>1832525.4099999997</v>
          </cell>
          <cell r="U26">
            <v>2287270.88</v>
          </cell>
          <cell r="V26">
            <v>3017175.8821447389</v>
          </cell>
          <cell r="W26">
            <v>3582993.3898342215</v>
          </cell>
          <cell r="X26">
            <v>4113945.0649807961</v>
          </cell>
          <cell r="Y26">
            <v>4733340.926060182</v>
          </cell>
          <cell r="Z26">
            <v>5454737.6375041874</v>
          </cell>
          <cell r="AA26">
            <v>6184146.0519592687</v>
          </cell>
          <cell r="AB26">
            <v>6887430.41121371</v>
          </cell>
          <cell r="AC26">
            <v>7540049.7636599215</v>
          </cell>
        </row>
        <row r="27">
          <cell r="C27">
            <v>0.57159178521155074</v>
          </cell>
          <cell r="D27">
            <v>0.55436532202582045</v>
          </cell>
          <cell r="E27">
            <v>0.59620481586151608</v>
          </cell>
          <cell r="F27">
            <v>0.5550992283171079</v>
          </cell>
          <cell r="G27">
            <v>0.49911606830665106</v>
          </cell>
          <cell r="H27">
            <v>0.51607327665964675</v>
          </cell>
          <cell r="I27">
            <v>0.52492130074017151</v>
          </cell>
          <cell r="J27">
            <v>0.51675638990919714</v>
          </cell>
          <cell r="K27">
            <v>0.52401937685561806</v>
          </cell>
          <cell r="L27">
            <v>0.52201310838565629</v>
          </cell>
          <cell r="M27">
            <v>0.52266181447290039</v>
          </cell>
          <cell r="N27">
            <v>0.52190162511209193</v>
          </cell>
          <cell r="O27">
            <v>0.53284680907612758</v>
          </cell>
          <cell r="R27">
            <v>0.57159178521155074</v>
          </cell>
          <cell r="S27">
            <v>0.56335515371618705</v>
          </cell>
          <cell r="T27">
            <v>0.5740301186122112</v>
          </cell>
          <cell r="U27">
            <v>0.57016421384622473</v>
          </cell>
          <cell r="V27">
            <v>0.55118347574866267</v>
          </cell>
          <cell r="W27">
            <v>0.54532469213243917</v>
          </cell>
          <cell r="X27">
            <v>0.54260270151928802</v>
          </cell>
          <cell r="Y27">
            <v>0.53907443027082491</v>
          </cell>
          <cell r="Z27">
            <v>0.53703392852745468</v>
          </cell>
          <cell r="AA27">
            <v>0.53521743639235253</v>
          </cell>
          <cell r="AB27">
            <v>0.53390777977391635</v>
          </cell>
          <cell r="AC27">
            <v>0.53284680907612758</v>
          </cell>
        </row>
        <row r="28">
          <cell r="B28" t="str">
            <v>Manufacturing costs</v>
          </cell>
        </row>
        <row r="29">
          <cell r="A29" t="str">
            <v>Factory Labour</v>
          </cell>
          <cell r="B29" t="str">
            <v>Wages, Leave, Super, Payroll Tax, Wcomp</v>
          </cell>
          <cell r="C29">
            <v>108062.99</v>
          </cell>
          <cell r="D29">
            <v>112905.05</v>
          </cell>
          <cell r="E29">
            <v>118327.03999999999</v>
          </cell>
          <cell r="F29">
            <v>157337.87</v>
          </cell>
          <cell r="G29">
            <v>126867</v>
          </cell>
          <cell r="H29">
            <v>121090</v>
          </cell>
          <cell r="I29">
            <v>116860</v>
          </cell>
          <cell r="J29">
            <v>116860</v>
          </cell>
          <cell r="K29">
            <v>169968</v>
          </cell>
          <cell r="L29">
            <v>116860</v>
          </cell>
          <cell r="M29">
            <v>116860</v>
          </cell>
          <cell r="N29">
            <v>116860</v>
          </cell>
          <cell r="O29">
            <v>1498857.95</v>
          </cell>
          <cell r="P29">
            <v>0.10592260010870506</v>
          </cell>
          <cell r="R29">
            <v>108062.99</v>
          </cell>
          <cell r="S29">
            <v>220968.04</v>
          </cell>
          <cell r="T29">
            <v>339295.08</v>
          </cell>
          <cell r="U29">
            <v>496632.95</v>
          </cell>
          <cell r="V29">
            <v>623499.94999999995</v>
          </cell>
          <cell r="W29">
            <v>744589.95</v>
          </cell>
          <cell r="X29">
            <v>861449.95</v>
          </cell>
          <cell r="Y29">
            <v>978309.95</v>
          </cell>
          <cell r="Z29">
            <v>1148277.95</v>
          </cell>
          <cell r="AA29">
            <v>1265137.95</v>
          </cell>
          <cell r="AB29">
            <v>1381997.95</v>
          </cell>
          <cell r="AC29">
            <v>1498857.95</v>
          </cell>
        </row>
        <row r="30">
          <cell r="A30" t="str">
            <v>Factory Packaging</v>
          </cell>
          <cell r="B30" t="str">
            <v>Packaging Material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Freight Inwards</v>
          </cell>
          <cell r="B31" t="str">
            <v>Freight Inwards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Factory Rent</v>
          </cell>
          <cell r="B32" t="str">
            <v>Factory Rent</v>
          </cell>
          <cell r="C32">
            <v>18559.36</v>
          </cell>
          <cell r="D32">
            <v>18559.36</v>
          </cell>
          <cell r="E32">
            <v>18559.36</v>
          </cell>
          <cell r="F32">
            <v>21210.61</v>
          </cell>
          <cell r="G32">
            <v>19238</v>
          </cell>
          <cell r="H32">
            <v>19238</v>
          </cell>
          <cell r="I32">
            <v>19238</v>
          </cell>
          <cell r="J32">
            <v>19238</v>
          </cell>
          <cell r="K32">
            <v>19238</v>
          </cell>
          <cell r="L32">
            <v>19238</v>
          </cell>
          <cell r="M32">
            <v>19238</v>
          </cell>
          <cell r="N32">
            <v>19238</v>
          </cell>
          <cell r="O32">
            <v>230792.69</v>
          </cell>
          <cell r="P32">
            <v>1.6309858990228084E-2</v>
          </cell>
          <cell r="R32">
            <v>18559.36</v>
          </cell>
          <cell r="S32">
            <v>37118.720000000001</v>
          </cell>
          <cell r="T32">
            <v>55678.080000000002</v>
          </cell>
          <cell r="U32">
            <v>76888.69</v>
          </cell>
          <cell r="V32">
            <v>96126.69</v>
          </cell>
          <cell r="W32">
            <v>115364.69</v>
          </cell>
          <cell r="X32">
            <v>134602.69</v>
          </cell>
          <cell r="Y32">
            <v>153840.69</v>
          </cell>
          <cell r="Z32">
            <v>173078.69</v>
          </cell>
          <cell r="AA32">
            <v>192316.69</v>
          </cell>
          <cell r="AB32">
            <v>211554.69</v>
          </cell>
          <cell r="AC32">
            <v>230792.69</v>
          </cell>
        </row>
        <row r="33">
          <cell r="A33" t="str">
            <v>Factory Maintenance</v>
          </cell>
          <cell r="B33" t="str">
            <v>Repairs and Maintenance</v>
          </cell>
          <cell r="C33">
            <v>4564.79</v>
          </cell>
          <cell r="D33">
            <v>3777.08</v>
          </cell>
          <cell r="E33">
            <v>5889.13</v>
          </cell>
          <cell r="F33">
            <v>5875.59</v>
          </cell>
          <cell r="G33">
            <v>8537</v>
          </cell>
          <cell r="H33">
            <v>8537</v>
          </cell>
          <cell r="I33">
            <v>8537</v>
          </cell>
          <cell r="J33">
            <v>8537</v>
          </cell>
          <cell r="K33">
            <v>8537</v>
          </cell>
          <cell r="L33">
            <v>8537</v>
          </cell>
          <cell r="M33">
            <v>8537</v>
          </cell>
          <cell r="N33">
            <v>8537</v>
          </cell>
          <cell r="O33">
            <v>88402.59</v>
          </cell>
          <cell r="P33">
            <v>6.2473112873330048E-3</v>
          </cell>
          <cell r="R33">
            <v>4564.79</v>
          </cell>
          <cell r="S33">
            <v>8341.869999999999</v>
          </cell>
          <cell r="T33">
            <v>14231</v>
          </cell>
          <cell r="U33">
            <v>20106.59</v>
          </cell>
          <cell r="V33">
            <v>28643.59</v>
          </cell>
          <cell r="W33">
            <v>37180.589999999997</v>
          </cell>
          <cell r="X33">
            <v>45717.59</v>
          </cell>
          <cell r="Y33">
            <v>54254.59</v>
          </cell>
          <cell r="Z33">
            <v>62791.59</v>
          </cell>
          <cell r="AA33">
            <v>71328.59</v>
          </cell>
          <cell r="AB33">
            <v>79865.59</v>
          </cell>
          <cell r="AC33">
            <v>88402.59</v>
          </cell>
        </row>
        <row r="34">
          <cell r="A34" t="str">
            <v>Factory Motor</v>
          </cell>
          <cell r="B34" t="str">
            <v>Motor Vehicle Expenses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 t="str">
            <v>Factory Insurance</v>
          </cell>
          <cell r="B35" t="str">
            <v>Insurance - General</v>
          </cell>
          <cell r="C35">
            <v>1211.53</v>
          </cell>
          <cell r="D35">
            <v>1211.53</v>
          </cell>
          <cell r="E35">
            <v>1211.53</v>
          </cell>
          <cell r="F35">
            <v>1211.53</v>
          </cell>
          <cell r="G35">
            <v>2158</v>
          </cell>
          <cell r="H35">
            <v>2158</v>
          </cell>
          <cell r="I35">
            <v>2158</v>
          </cell>
          <cell r="J35">
            <v>2158</v>
          </cell>
          <cell r="K35">
            <v>2158</v>
          </cell>
          <cell r="L35">
            <v>2158</v>
          </cell>
          <cell r="M35">
            <v>2158</v>
          </cell>
          <cell r="N35">
            <v>2158</v>
          </cell>
          <cell r="O35">
            <v>22110.12</v>
          </cell>
          <cell r="P35">
            <v>1.5624972327200732E-3</v>
          </cell>
          <cell r="R35">
            <v>1211.53</v>
          </cell>
          <cell r="S35">
            <v>2423.06</v>
          </cell>
          <cell r="T35">
            <v>3634.59</v>
          </cell>
          <cell r="U35">
            <v>4846.12</v>
          </cell>
          <cell r="V35">
            <v>7004.12</v>
          </cell>
          <cell r="W35">
            <v>9162.119999999999</v>
          </cell>
          <cell r="X35">
            <v>11320.119999999999</v>
          </cell>
          <cell r="Y35">
            <v>13478.119999999999</v>
          </cell>
          <cell r="Z35">
            <v>15636.119999999999</v>
          </cell>
          <cell r="AA35">
            <v>17794.12</v>
          </cell>
          <cell r="AB35">
            <v>19952.12</v>
          </cell>
          <cell r="AC35">
            <v>22110.12</v>
          </cell>
        </row>
        <row r="36">
          <cell r="A36" t="str">
            <v>Factory Warranty</v>
          </cell>
          <cell r="B36" t="str">
            <v>Warranty Expenses - Manufacturing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Factory Var Other</v>
          </cell>
          <cell r="B37" t="str">
            <v>Manufacturing Variable Other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 t="str">
            <v>Factory Fixed Other</v>
          </cell>
          <cell r="B38" t="str">
            <v>Manufacturing Fixed Other</v>
          </cell>
          <cell r="C38">
            <v>823.37999999999988</v>
          </cell>
          <cell r="D38">
            <v>3852.8400000000006</v>
          </cell>
          <cell r="E38">
            <v>1484.3600000000001</v>
          </cell>
          <cell r="F38">
            <v>3565.3000000000006</v>
          </cell>
          <cell r="G38">
            <v>2247</v>
          </cell>
          <cell r="H38">
            <v>2247</v>
          </cell>
          <cell r="I38">
            <v>2247</v>
          </cell>
          <cell r="J38">
            <v>2247</v>
          </cell>
          <cell r="K38">
            <v>3047</v>
          </cell>
          <cell r="L38">
            <v>3047</v>
          </cell>
          <cell r="M38">
            <v>3047</v>
          </cell>
          <cell r="N38">
            <v>3047</v>
          </cell>
          <cell r="O38">
            <v>30901.88</v>
          </cell>
          <cell r="P38">
            <v>2.1838009918466197E-3</v>
          </cell>
          <cell r="R38">
            <v>823.37999999999988</v>
          </cell>
          <cell r="S38">
            <v>4676.22</v>
          </cell>
          <cell r="T38">
            <v>6160.58</v>
          </cell>
          <cell r="U38">
            <v>9725.880000000001</v>
          </cell>
          <cell r="V38">
            <v>11972.880000000001</v>
          </cell>
          <cell r="W38">
            <v>14219.880000000001</v>
          </cell>
          <cell r="X38">
            <v>16466.88</v>
          </cell>
          <cell r="Y38">
            <v>18713.88</v>
          </cell>
          <cell r="Z38">
            <v>21760.880000000001</v>
          </cell>
          <cell r="AA38">
            <v>24807.88</v>
          </cell>
          <cell r="AB38">
            <v>27854.880000000001</v>
          </cell>
          <cell r="AC38">
            <v>30901.88</v>
          </cell>
        </row>
        <row r="39">
          <cell r="B39" t="str">
            <v>Total Manufacturing Costs</v>
          </cell>
          <cell r="C39">
            <v>133222.05000000002</v>
          </cell>
          <cell r="D39">
            <v>140305.85999999999</v>
          </cell>
          <cell r="E39">
            <v>145471.41999999998</v>
          </cell>
          <cell r="F39">
            <v>189200.89999999997</v>
          </cell>
          <cell r="G39">
            <v>159047</v>
          </cell>
          <cell r="H39">
            <v>153270</v>
          </cell>
          <cell r="I39">
            <v>149040</v>
          </cell>
          <cell r="J39">
            <v>149040</v>
          </cell>
          <cell r="K39">
            <v>202948</v>
          </cell>
          <cell r="L39">
            <v>149840</v>
          </cell>
          <cell r="M39">
            <v>149840</v>
          </cell>
          <cell r="N39">
            <v>149840</v>
          </cell>
          <cell r="O39">
            <v>1871065.23</v>
          </cell>
          <cell r="P39">
            <v>0.13222606861083283</v>
          </cell>
          <cell r="R39">
            <v>133222.05000000002</v>
          </cell>
          <cell r="S39">
            <v>273527.90999999997</v>
          </cell>
          <cell r="T39">
            <v>418999.33000000007</v>
          </cell>
          <cell r="U39">
            <v>608200.23</v>
          </cell>
          <cell r="V39">
            <v>767247.22999999986</v>
          </cell>
          <cell r="W39">
            <v>920517.22999999986</v>
          </cell>
          <cell r="X39">
            <v>1069557.2299999997</v>
          </cell>
          <cell r="Y39">
            <v>1218597.23</v>
          </cell>
          <cell r="Z39">
            <v>1421545.23</v>
          </cell>
          <cell r="AA39">
            <v>1571385.23</v>
          </cell>
          <cell r="AB39">
            <v>1721225.23</v>
          </cell>
          <cell r="AC39">
            <v>1871065.23</v>
          </cell>
        </row>
        <row r="40">
          <cell r="C40">
            <v>0.11846186192736406</v>
          </cell>
          <cell r="D40">
            <v>0.13616960476632328</v>
          </cell>
          <cell r="E40">
            <v>0.14022543773535628</v>
          </cell>
          <cell r="F40">
            <v>0.23095397429006218</v>
          </cell>
          <cell r="G40">
            <v>0.10875786997309335</v>
          </cell>
          <cell r="H40">
            <v>0.13979516370326406</v>
          </cell>
          <cell r="I40">
            <v>0.14734725272449284</v>
          </cell>
          <cell r="J40">
            <v>0.12434273005611154</v>
          </cell>
          <cell r="K40">
            <v>0.14742052854831816</v>
          </cell>
          <cell r="L40">
            <v>0.10723545631008559</v>
          </cell>
          <cell r="M40">
            <v>0.11135701405849903</v>
          </cell>
          <cell r="N40">
            <v>0.11982749088526501</v>
          </cell>
          <cell r="O40">
            <v>0.13222606861083283</v>
          </cell>
          <cell r="R40">
            <v>0.11846186192736406</v>
          </cell>
          <cell r="S40">
            <v>0.12692861164880373</v>
          </cell>
          <cell r="T40">
            <v>0.13124960439066277</v>
          </cell>
          <cell r="U40">
            <v>0.15161037944007885</v>
          </cell>
          <cell r="V40">
            <v>0.14016219521459325</v>
          </cell>
          <cell r="W40">
            <v>0.14010094924444763</v>
          </cell>
          <cell r="X40">
            <v>0.14106766941726176</v>
          </cell>
          <cell r="Y40">
            <v>0.13878455360675684</v>
          </cell>
          <cell r="Z40">
            <v>0.13995503912002366</v>
          </cell>
          <cell r="AA40">
            <v>0.13599820691798672</v>
          </cell>
          <cell r="AB40">
            <v>0.13342792393864719</v>
          </cell>
          <cell r="AC40">
            <v>0.13222606861083283</v>
          </cell>
        </row>
        <row r="41">
          <cell r="B41" t="str">
            <v>Contribution margin</v>
          </cell>
          <cell r="C41">
            <v>509589.29999999981</v>
          </cell>
          <cell r="D41">
            <v>430898.72999999952</v>
          </cell>
          <cell r="E41">
            <v>473038.05000000022</v>
          </cell>
          <cell r="F41">
            <v>265544.57000000018</v>
          </cell>
          <cell r="G41">
            <v>570858.00214473892</v>
          </cell>
          <cell r="H41">
            <v>412547.50768948242</v>
          </cell>
          <cell r="I41">
            <v>381911.67514657462</v>
          </cell>
          <cell r="J41">
            <v>470355.86107938504</v>
          </cell>
          <cell r="K41">
            <v>518448.7114440063</v>
          </cell>
          <cell r="L41">
            <v>579568.41445508192</v>
          </cell>
          <cell r="M41">
            <v>553444.35925444216</v>
          </cell>
          <cell r="N41">
            <v>502779.35244621057</v>
          </cell>
          <cell r="O41">
            <v>5668984.533659922</v>
          </cell>
          <cell r="P41">
            <v>0.40062074046529478</v>
          </cell>
          <cell r="R41">
            <v>509589.29999999981</v>
          </cell>
          <cell r="S41">
            <v>940488.02999999956</v>
          </cell>
          <cell r="T41">
            <v>1413526.0799999996</v>
          </cell>
          <cell r="U41">
            <v>1679070.65</v>
          </cell>
          <cell r="V41">
            <v>2249928.6521447389</v>
          </cell>
          <cell r="W41">
            <v>2662476.1598342215</v>
          </cell>
          <cell r="X41">
            <v>3044387.8349807961</v>
          </cell>
          <cell r="Y41">
            <v>3514743.6960601821</v>
          </cell>
          <cell r="Z41">
            <v>4033192.4075041874</v>
          </cell>
          <cell r="AA41">
            <v>4612760.8219592683</v>
          </cell>
          <cell r="AB41">
            <v>5166205.1812137105</v>
          </cell>
          <cell r="AC41">
            <v>5668984.533659922</v>
          </cell>
        </row>
        <row r="42">
          <cell r="C42">
            <v>0.45312992328418661</v>
          </cell>
          <cell r="D42">
            <v>0.41819571725949717</v>
          </cell>
          <cell r="E42">
            <v>0.45597937812615974</v>
          </cell>
          <cell r="F42">
            <v>0.32414525402704569</v>
          </cell>
          <cell r="G42">
            <v>0.39035819833355773</v>
          </cell>
          <cell r="H42">
            <v>0.37627811295638275</v>
          </cell>
          <cell r="I42">
            <v>0.37757404801567862</v>
          </cell>
          <cell r="J42">
            <v>0.39241365985308557</v>
          </cell>
          <cell r="K42">
            <v>0.37659884830729989</v>
          </cell>
          <cell r="L42">
            <v>0.41477765207557066</v>
          </cell>
          <cell r="M42">
            <v>0.41130480041440137</v>
          </cell>
          <cell r="N42">
            <v>0.40207413422682686</v>
          </cell>
          <cell r="O42">
            <v>0.40062074046529478</v>
          </cell>
          <cell r="R42">
            <v>0.45312992328418661</v>
          </cell>
          <cell r="S42">
            <v>0.43642654206738329</v>
          </cell>
          <cell r="T42">
            <v>0.4427805142215484</v>
          </cell>
          <cell r="U42">
            <v>0.41855383440614585</v>
          </cell>
          <cell r="V42">
            <v>0.41102128053406939</v>
          </cell>
          <cell r="W42">
            <v>0.40522374288799151</v>
          </cell>
          <cell r="X42">
            <v>0.40153503210202623</v>
          </cell>
          <cell r="Y42">
            <v>0.40028987666406812</v>
          </cell>
          <cell r="Z42">
            <v>0.39707888940743097</v>
          </cell>
          <cell r="AA42">
            <v>0.39921922947436583</v>
          </cell>
          <cell r="AB42">
            <v>0.40047985583526918</v>
          </cell>
          <cell r="AC42">
            <v>0.40062074046529478</v>
          </cell>
        </row>
        <row r="43">
          <cell r="B43" t="str">
            <v>Selling Expenses</v>
          </cell>
        </row>
        <row r="44">
          <cell r="A44" t="str">
            <v>Sales Labour</v>
          </cell>
          <cell r="B44" t="str">
            <v>Salaries, Leave, Super, Payroll Tax, Wcomp</v>
          </cell>
          <cell r="C44">
            <v>78989.02</v>
          </cell>
          <cell r="D44">
            <v>55865.88</v>
          </cell>
          <cell r="E44">
            <v>54194.36</v>
          </cell>
          <cell r="F44">
            <v>53160.360000000008</v>
          </cell>
          <cell r="G44">
            <v>53380</v>
          </cell>
          <cell r="H44">
            <v>45750</v>
          </cell>
          <cell r="I44">
            <v>64825</v>
          </cell>
          <cell r="J44">
            <v>45750</v>
          </cell>
          <cell r="K44">
            <v>45750</v>
          </cell>
          <cell r="L44">
            <v>45750</v>
          </cell>
          <cell r="M44">
            <v>45750</v>
          </cell>
          <cell r="N44">
            <v>45750</v>
          </cell>
          <cell r="O44">
            <v>634914.62</v>
          </cell>
          <cell r="P44">
            <v>4.4868699797356006E-2</v>
          </cell>
          <cell r="R44">
            <v>78989.02</v>
          </cell>
          <cell r="S44">
            <v>134854.9</v>
          </cell>
          <cell r="T44">
            <v>189049.26</v>
          </cell>
          <cell r="U44">
            <v>242209.62000000002</v>
          </cell>
          <cell r="V44">
            <v>295589.62</v>
          </cell>
          <cell r="W44">
            <v>341339.62</v>
          </cell>
          <cell r="X44">
            <v>406164.62</v>
          </cell>
          <cell r="Y44">
            <v>451914.62</v>
          </cell>
          <cell r="Z44">
            <v>497664.62</v>
          </cell>
          <cell r="AA44">
            <v>543414.62</v>
          </cell>
          <cell r="AB44">
            <v>589164.62</v>
          </cell>
          <cell r="AC44">
            <v>634914.62</v>
          </cell>
        </row>
        <row r="45">
          <cell r="A45" t="str">
            <v>Installation Labour</v>
          </cell>
          <cell r="B45" t="str">
            <v>Installation Labour</v>
          </cell>
          <cell r="C45">
            <v>126858.32</v>
          </cell>
          <cell r="D45">
            <v>105102.93</v>
          </cell>
          <cell r="E45">
            <v>104318.54999999999</v>
          </cell>
          <cell r="F45">
            <v>91235.18</v>
          </cell>
          <cell r="G45">
            <v>154975.95034155203</v>
          </cell>
          <cell r="H45">
            <v>114567.08939820802</v>
          </cell>
          <cell r="I45">
            <v>96275.459260896008</v>
          </cell>
          <cell r="J45">
            <v>122090.131850816</v>
          </cell>
          <cell r="K45">
            <v>145829.169326256</v>
          </cell>
          <cell r="L45">
            <v>145020.04982892802</v>
          </cell>
          <cell r="M45">
            <v>139430.08695072</v>
          </cell>
          <cell r="N45">
            <v>125207.24246640001</v>
          </cell>
          <cell r="O45">
            <v>1470910.159423776</v>
          </cell>
          <cell r="P45">
            <v>0.10394756128322649</v>
          </cell>
          <cell r="R45">
            <v>126858.32</v>
          </cell>
          <cell r="S45">
            <v>231961.25</v>
          </cell>
          <cell r="T45">
            <v>336279.8</v>
          </cell>
          <cell r="U45">
            <v>427514.98</v>
          </cell>
          <cell r="V45">
            <v>582490.93034155201</v>
          </cell>
          <cell r="W45">
            <v>697058.01973976009</v>
          </cell>
          <cell r="X45">
            <v>793333.47900065605</v>
          </cell>
          <cell r="Y45">
            <v>915423.61085147201</v>
          </cell>
          <cell r="Z45">
            <v>1061252.780177728</v>
          </cell>
          <cell r="AA45">
            <v>1206272.830006656</v>
          </cell>
          <cell r="AB45">
            <v>1345702.9169573761</v>
          </cell>
          <cell r="AC45">
            <v>1470910.159423776</v>
          </cell>
        </row>
        <row r="46">
          <cell r="A46" t="str">
            <v>Sales Commission</v>
          </cell>
          <cell r="B46" t="str">
            <v>Sales Commission</v>
          </cell>
          <cell r="C46">
            <v>263.85000000000002</v>
          </cell>
          <cell r="D46">
            <v>993.02</v>
          </cell>
          <cell r="E46">
            <v>3470.3999999999996</v>
          </cell>
          <cell r="F46">
            <v>583.20000000000005</v>
          </cell>
          <cell r="G46">
            <v>1000</v>
          </cell>
          <cell r="H46">
            <v>1000</v>
          </cell>
          <cell r="I46">
            <v>1000</v>
          </cell>
          <cell r="J46">
            <v>1000</v>
          </cell>
          <cell r="K46">
            <v>1000</v>
          </cell>
          <cell r="L46">
            <v>1000</v>
          </cell>
          <cell r="M46">
            <v>1000</v>
          </cell>
          <cell r="N46">
            <v>1000</v>
          </cell>
          <cell r="O46">
            <v>13310.47</v>
          </cell>
          <cell r="P46">
            <v>9.4063589619611081E-4</v>
          </cell>
          <cell r="R46">
            <v>263.85000000000002</v>
          </cell>
          <cell r="S46">
            <v>1256.8699999999999</v>
          </cell>
          <cell r="T46">
            <v>4727.2699999999995</v>
          </cell>
          <cell r="U46">
            <v>5310.4699999999993</v>
          </cell>
          <cell r="V46">
            <v>6310.4699999999993</v>
          </cell>
          <cell r="W46">
            <v>7310.4699999999993</v>
          </cell>
          <cell r="X46">
            <v>8310.4699999999993</v>
          </cell>
          <cell r="Y46">
            <v>9310.4699999999993</v>
          </cell>
          <cell r="Z46">
            <v>10310.469999999999</v>
          </cell>
          <cell r="AA46">
            <v>11310.47</v>
          </cell>
          <cell r="AB46">
            <v>12310.47</v>
          </cell>
          <cell r="AC46">
            <v>13310.47</v>
          </cell>
        </row>
        <row r="47">
          <cell r="A47" t="str">
            <v>Sales Advertising</v>
          </cell>
          <cell r="B47" t="str">
            <v>Advertising Expenses</v>
          </cell>
          <cell r="C47">
            <v>28437.9</v>
          </cell>
          <cell r="D47">
            <v>26968.84</v>
          </cell>
          <cell r="E47">
            <v>24405.86</v>
          </cell>
          <cell r="F47">
            <v>21533.949999999997</v>
          </cell>
          <cell r="G47">
            <v>16110</v>
          </cell>
          <cell r="H47">
            <v>16110</v>
          </cell>
          <cell r="I47">
            <v>16110</v>
          </cell>
          <cell r="J47">
            <v>16110</v>
          </cell>
          <cell r="K47">
            <v>16110</v>
          </cell>
          <cell r="L47">
            <v>16110</v>
          </cell>
          <cell r="M47">
            <v>16110</v>
          </cell>
          <cell r="N47">
            <v>16110</v>
          </cell>
          <cell r="O47">
            <v>230226.55</v>
          </cell>
          <cell r="P47">
            <v>1.6269850515225136E-2</v>
          </cell>
          <cell r="R47">
            <v>28437.9</v>
          </cell>
          <cell r="S47">
            <v>55406.740000000005</v>
          </cell>
          <cell r="T47">
            <v>79812.600000000006</v>
          </cell>
          <cell r="U47">
            <v>101346.55</v>
          </cell>
          <cell r="V47">
            <v>117456.55</v>
          </cell>
          <cell r="W47">
            <v>133566.54999999999</v>
          </cell>
          <cell r="X47">
            <v>149676.54999999999</v>
          </cell>
          <cell r="Y47">
            <v>165786.54999999999</v>
          </cell>
          <cell r="Z47">
            <v>181896.55</v>
          </cell>
          <cell r="AA47">
            <v>198006.55</v>
          </cell>
          <cell r="AB47">
            <v>214116.55</v>
          </cell>
          <cell r="AC47">
            <v>230226.55</v>
          </cell>
        </row>
        <row r="48">
          <cell r="A48" t="str">
            <v>Sales Doubtful Debts</v>
          </cell>
          <cell r="B48" t="str">
            <v>Doubtful Debts</v>
          </cell>
          <cell r="C48">
            <v>0</v>
          </cell>
          <cell r="D48">
            <v>0</v>
          </cell>
          <cell r="E48">
            <v>0</v>
          </cell>
          <cell r="F48">
            <v>-1909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-1909</v>
          </cell>
          <cell r="P48">
            <v>-1.3490687600350518E-4</v>
          </cell>
          <cell r="R48">
            <v>0</v>
          </cell>
          <cell r="S48">
            <v>0</v>
          </cell>
          <cell r="T48">
            <v>0</v>
          </cell>
          <cell r="U48">
            <v>-1909</v>
          </cell>
          <cell r="V48">
            <v>-1909</v>
          </cell>
          <cell r="W48">
            <v>-1909</v>
          </cell>
          <cell r="X48">
            <v>-1909</v>
          </cell>
          <cell r="Y48">
            <v>-1909</v>
          </cell>
          <cell r="Z48">
            <v>-1909</v>
          </cell>
          <cell r="AA48">
            <v>-1909</v>
          </cell>
          <cell r="AB48">
            <v>-1909</v>
          </cell>
          <cell r="AC48">
            <v>-1909</v>
          </cell>
        </row>
        <row r="49">
          <cell r="A49" t="str">
            <v>Sales Motor</v>
          </cell>
          <cell r="B49" t="str">
            <v>Motor Vehicle Expenses</v>
          </cell>
          <cell r="C49">
            <v>8294.32</v>
          </cell>
          <cell r="D49">
            <v>5917.2699999999995</v>
          </cell>
          <cell r="E49">
            <v>7241.65</v>
          </cell>
          <cell r="F49">
            <v>9971.7200000000012</v>
          </cell>
          <cell r="G49">
            <v>6351</v>
          </cell>
          <cell r="H49">
            <v>6351</v>
          </cell>
          <cell r="I49">
            <v>6351</v>
          </cell>
          <cell r="J49">
            <v>6351</v>
          </cell>
          <cell r="K49">
            <v>6351</v>
          </cell>
          <cell r="L49">
            <v>6351</v>
          </cell>
          <cell r="M49">
            <v>6351</v>
          </cell>
          <cell r="N49">
            <v>6351</v>
          </cell>
          <cell r="O49">
            <v>82232.959999999992</v>
          </cell>
          <cell r="P49">
            <v>5.8113104966585651E-3</v>
          </cell>
          <cell r="R49">
            <v>8294.32</v>
          </cell>
          <cell r="S49">
            <v>14211.59</v>
          </cell>
          <cell r="T49">
            <v>21453.239999999998</v>
          </cell>
          <cell r="U49">
            <v>31424.959999999999</v>
          </cell>
          <cell r="V49">
            <v>37775.96</v>
          </cell>
          <cell r="W49">
            <v>44126.96</v>
          </cell>
          <cell r="X49">
            <v>50477.96</v>
          </cell>
          <cell r="Y49">
            <v>56828.959999999999</v>
          </cell>
          <cell r="Z49">
            <v>63179.96</v>
          </cell>
          <cell r="AA49">
            <v>69530.959999999992</v>
          </cell>
          <cell r="AB49">
            <v>75881.959999999992</v>
          </cell>
          <cell r="AC49">
            <v>82232.959999999992</v>
          </cell>
        </row>
        <row r="50">
          <cell r="A50" t="str">
            <v>Sales Rent</v>
          </cell>
          <cell r="B50" t="str">
            <v>Rent</v>
          </cell>
          <cell r="C50">
            <v>0</v>
          </cell>
          <cell r="D50">
            <v>0</v>
          </cell>
          <cell r="E50">
            <v>0</v>
          </cell>
          <cell r="F50">
            <v>178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178</v>
          </cell>
          <cell r="P50">
            <v>1.2579059155905669E-5</v>
          </cell>
          <cell r="R50">
            <v>0</v>
          </cell>
          <cell r="S50">
            <v>0</v>
          </cell>
          <cell r="T50">
            <v>0</v>
          </cell>
          <cell r="U50">
            <v>178</v>
          </cell>
          <cell r="V50">
            <v>178</v>
          </cell>
          <cell r="W50">
            <v>178</v>
          </cell>
          <cell r="X50">
            <v>178</v>
          </cell>
          <cell r="Y50">
            <v>178</v>
          </cell>
          <cell r="Z50">
            <v>178</v>
          </cell>
          <cell r="AA50">
            <v>178</v>
          </cell>
          <cell r="AB50">
            <v>178</v>
          </cell>
          <cell r="AC50">
            <v>178</v>
          </cell>
        </row>
        <row r="51">
          <cell r="A51" t="str">
            <v>Sales Telephone</v>
          </cell>
          <cell r="B51" t="str">
            <v>Telephone</v>
          </cell>
          <cell r="C51">
            <v>7452.06</v>
          </cell>
          <cell r="D51">
            <v>7597.73</v>
          </cell>
          <cell r="E51">
            <v>10165.93</v>
          </cell>
          <cell r="F51">
            <v>7256.63</v>
          </cell>
          <cell r="G51">
            <v>6281</v>
          </cell>
          <cell r="H51">
            <v>6281</v>
          </cell>
          <cell r="I51">
            <v>6281</v>
          </cell>
          <cell r="J51">
            <v>6281</v>
          </cell>
          <cell r="K51">
            <v>6281</v>
          </cell>
          <cell r="L51">
            <v>6281</v>
          </cell>
          <cell r="M51">
            <v>6281</v>
          </cell>
          <cell r="N51">
            <v>6281</v>
          </cell>
          <cell r="O51">
            <v>82720.350000000006</v>
          </cell>
          <cell r="P51">
            <v>5.8457537980180991E-3</v>
          </cell>
          <cell r="R51">
            <v>7452.06</v>
          </cell>
          <cell r="S51">
            <v>15049.79</v>
          </cell>
          <cell r="T51">
            <v>25215.72</v>
          </cell>
          <cell r="U51">
            <v>32472.350000000002</v>
          </cell>
          <cell r="V51">
            <v>38753.350000000006</v>
          </cell>
          <cell r="W51">
            <v>45034.350000000006</v>
          </cell>
          <cell r="X51">
            <v>51315.350000000006</v>
          </cell>
          <cell r="Y51">
            <v>57596.350000000006</v>
          </cell>
          <cell r="Z51">
            <v>63877.350000000006</v>
          </cell>
          <cell r="AA51">
            <v>70158.350000000006</v>
          </cell>
          <cell r="AB51">
            <v>76439.350000000006</v>
          </cell>
          <cell r="AC51">
            <v>82720.350000000006</v>
          </cell>
        </row>
        <row r="52">
          <cell r="A52" t="str">
            <v>Sales Freight</v>
          </cell>
          <cell r="B52" t="str">
            <v>Freight - Outwards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3</v>
          </cell>
          <cell r="H52">
            <v>3</v>
          </cell>
          <cell r="I52">
            <v>3</v>
          </cell>
          <cell r="J52">
            <v>3</v>
          </cell>
          <cell r="K52">
            <v>3</v>
          </cell>
          <cell r="L52">
            <v>3</v>
          </cell>
          <cell r="M52">
            <v>3</v>
          </cell>
          <cell r="N52">
            <v>3</v>
          </cell>
          <cell r="O52">
            <v>24</v>
          </cell>
          <cell r="P52">
            <v>1.6960529198973937E-6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3</v>
          </cell>
          <cell r="W52">
            <v>6</v>
          </cell>
          <cell r="X52">
            <v>9</v>
          </cell>
          <cell r="Y52">
            <v>12</v>
          </cell>
          <cell r="Z52">
            <v>15</v>
          </cell>
          <cell r="AA52">
            <v>18</v>
          </cell>
          <cell r="AB52">
            <v>21</v>
          </cell>
          <cell r="AC52">
            <v>24</v>
          </cell>
        </row>
        <row r="53">
          <cell r="A53" t="str">
            <v>Sales Insurance</v>
          </cell>
          <cell r="B53" t="str">
            <v>Insurance - General</v>
          </cell>
          <cell r="C53">
            <v>1335.4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1335.4</v>
          </cell>
          <cell r="P53">
            <v>9.437121121795748E-5</v>
          </cell>
          <cell r="R53">
            <v>1335.4</v>
          </cell>
          <cell r="S53">
            <v>1335.4</v>
          </cell>
          <cell r="T53">
            <v>1335.4</v>
          </cell>
          <cell r="U53">
            <v>1335.4</v>
          </cell>
          <cell r="V53">
            <v>1335.4</v>
          </cell>
          <cell r="W53">
            <v>1335.4</v>
          </cell>
          <cell r="X53">
            <v>1335.4</v>
          </cell>
          <cell r="Y53">
            <v>1335.4</v>
          </cell>
          <cell r="Z53">
            <v>1335.4</v>
          </cell>
          <cell r="AA53">
            <v>1335.4</v>
          </cell>
          <cell r="AB53">
            <v>1335.4</v>
          </cell>
          <cell r="AC53">
            <v>1335.4</v>
          </cell>
        </row>
        <row r="54">
          <cell r="A54" t="str">
            <v>Sales Warranty</v>
          </cell>
          <cell r="B54" t="str">
            <v>Warranty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>Sales Other</v>
          </cell>
          <cell r="B55" t="str">
            <v>Other Selling Expenses</v>
          </cell>
          <cell r="C55">
            <v>2613.96</v>
          </cell>
          <cell r="D55">
            <v>1421.16</v>
          </cell>
          <cell r="E55">
            <v>2703.75</v>
          </cell>
          <cell r="F55">
            <v>3611.38</v>
          </cell>
          <cell r="G55">
            <v>2890</v>
          </cell>
          <cell r="H55">
            <v>2890</v>
          </cell>
          <cell r="I55">
            <v>2890</v>
          </cell>
          <cell r="J55">
            <v>2890</v>
          </cell>
          <cell r="K55">
            <v>2890</v>
          </cell>
          <cell r="L55">
            <v>2890</v>
          </cell>
          <cell r="M55">
            <v>2890</v>
          </cell>
          <cell r="N55">
            <v>2890</v>
          </cell>
          <cell r="O55">
            <v>33470.25</v>
          </cell>
          <cell r="P55">
            <v>2.3653048017581559E-3</v>
          </cell>
          <cell r="R55">
            <v>2613.96</v>
          </cell>
          <cell r="S55">
            <v>4035.12</v>
          </cell>
          <cell r="T55">
            <v>6738.87</v>
          </cell>
          <cell r="U55">
            <v>10350.25</v>
          </cell>
          <cell r="V55">
            <v>13240.25</v>
          </cell>
          <cell r="W55">
            <v>16130.25</v>
          </cell>
          <cell r="X55">
            <v>19020.25</v>
          </cell>
          <cell r="Y55">
            <v>21910.25</v>
          </cell>
          <cell r="Z55">
            <v>24800.25</v>
          </cell>
          <cell r="AA55">
            <v>27690.25</v>
          </cell>
          <cell r="AB55">
            <v>30580.25</v>
          </cell>
          <cell r="AC55">
            <v>33470.25</v>
          </cell>
        </row>
        <row r="56">
          <cell r="B56" t="str">
            <v>Total Selling Expenses</v>
          </cell>
          <cell r="C56">
            <v>254244.83000000002</v>
          </cell>
          <cell r="D56">
            <v>203866.83</v>
          </cell>
          <cell r="E56">
            <v>206500.49999999997</v>
          </cell>
          <cell r="F56">
            <v>185621.42</v>
          </cell>
          <cell r="G56">
            <v>240990.95034155203</v>
          </cell>
          <cell r="H56">
            <v>192952.08939820802</v>
          </cell>
          <cell r="I56">
            <v>193735.45926089602</v>
          </cell>
          <cell r="J56">
            <v>200475.13185081602</v>
          </cell>
          <cell r="K56">
            <v>224214.169326256</v>
          </cell>
          <cell r="L56">
            <v>223405.04982892802</v>
          </cell>
          <cell r="M56">
            <v>217815.08695072</v>
          </cell>
          <cell r="N56">
            <v>203592.24246640003</v>
          </cell>
          <cell r="O56">
            <v>2547413.7594237761</v>
          </cell>
          <cell r="P56">
            <v>0.18002285603572882</v>
          </cell>
          <cell r="R56">
            <v>254244.83000000002</v>
          </cell>
          <cell r="S56">
            <v>458111.66000000003</v>
          </cell>
          <cell r="T56">
            <v>664612.16</v>
          </cell>
          <cell r="U56">
            <v>850233.58</v>
          </cell>
          <cell r="V56">
            <v>1091224.5303415519</v>
          </cell>
          <cell r="W56">
            <v>1284176.6197397599</v>
          </cell>
          <cell r="X56">
            <v>1477912.079000656</v>
          </cell>
          <cell r="Y56">
            <v>1678387.2108514719</v>
          </cell>
          <cell r="Z56">
            <v>1902601.3801777279</v>
          </cell>
          <cell r="AA56">
            <v>2126006.4300066559</v>
          </cell>
          <cell r="AB56">
            <v>2343821.5169573762</v>
          </cell>
          <cell r="AC56">
            <v>2547413.7594237761</v>
          </cell>
        </row>
        <row r="57">
          <cell r="C57">
            <v>0.2260760583342333</v>
          </cell>
          <cell r="D57">
            <v>0.19785677993822368</v>
          </cell>
          <cell r="E57">
            <v>0.19905369044359328</v>
          </cell>
          <cell r="F57">
            <v>0.22658457048758671</v>
          </cell>
          <cell r="G57">
            <v>0.16479193220833283</v>
          </cell>
          <cell r="H57">
            <v>0.17598857522221786</v>
          </cell>
          <cell r="I57">
            <v>0.19153507566700842</v>
          </cell>
          <cell r="J57">
            <v>0.16725459744155519</v>
          </cell>
          <cell r="K57">
            <v>0.16286817978052884</v>
          </cell>
          <cell r="L57">
            <v>0.15988349212748601</v>
          </cell>
          <cell r="M57">
            <v>0.16187425053206431</v>
          </cell>
          <cell r="N57">
            <v>0.16281331806228785</v>
          </cell>
          <cell r="O57">
            <v>0.18002285603572882</v>
          </cell>
          <cell r="R57">
            <v>0.2260760583342333</v>
          </cell>
          <cell r="S57">
            <v>0.21258334107085755</v>
          </cell>
          <cell r="T57">
            <v>0.20818668868330614</v>
          </cell>
          <cell r="U57">
            <v>0.21194374700663404</v>
          </cell>
          <cell r="V57">
            <v>0.19934698968503994</v>
          </cell>
          <cell r="W57">
            <v>0.19544920785791967</v>
          </cell>
          <cell r="X57">
            <v>0.19492702843796644</v>
          </cell>
          <cell r="Y57">
            <v>0.1911494742502502</v>
          </cell>
          <cell r="Z57">
            <v>0.18731634067850583</v>
          </cell>
          <cell r="AA57">
            <v>0.1839988418225208</v>
          </cell>
          <cell r="AB57">
            <v>0.18169106148319328</v>
          </cell>
          <cell r="AC57">
            <v>0.18002285603572882</v>
          </cell>
        </row>
        <row r="58">
          <cell r="B58" t="str">
            <v>Administrative expenses</v>
          </cell>
        </row>
        <row r="59">
          <cell r="A59" t="str">
            <v>Admin Labour</v>
          </cell>
          <cell r="B59" t="str">
            <v>Salaries, Leave, Super, Payroll Tax, Wcomp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 t="str">
            <v>Admin Telephone</v>
          </cell>
          <cell r="B60" t="str">
            <v>Telephone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 t="str">
            <v>Admin Other</v>
          </cell>
          <cell r="B61" t="str">
            <v>Other Admin Expenses</v>
          </cell>
          <cell r="C61">
            <v>12463.810000000001</v>
          </cell>
          <cell r="D61">
            <v>12034.35</v>
          </cell>
          <cell r="E61">
            <v>23169.98</v>
          </cell>
          <cell r="F61">
            <v>9638.4699999999993</v>
          </cell>
          <cell r="G61">
            <v>9713</v>
          </cell>
          <cell r="H61">
            <v>9913</v>
          </cell>
          <cell r="I61">
            <v>9913</v>
          </cell>
          <cell r="J61">
            <v>9913</v>
          </cell>
          <cell r="K61">
            <v>11913</v>
          </cell>
          <cell r="L61">
            <v>9913</v>
          </cell>
          <cell r="M61">
            <v>11913</v>
          </cell>
          <cell r="N61">
            <v>9913</v>
          </cell>
          <cell r="O61">
            <v>140410.60999999999</v>
          </cell>
          <cell r="P61">
            <v>9.9226593781280899E-3</v>
          </cell>
          <cell r="R61">
            <v>12463.810000000001</v>
          </cell>
          <cell r="S61">
            <v>24498.160000000003</v>
          </cell>
          <cell r="T61">
            <v>47668.14</v>
          </cell>
          <cell r="U61">
            <v>57306.61</v>
          </cell>
          <cell r="V61">
            <v>67019.61</v>
          </cell>
          <cell r="W61">
            <v>76932.61</v>
          </cell>
          <cell r="X61">
            <v>86845.61</v>
          </cell>
          <cell r="Y61">
            <v>96758.61</v>
          </cell>
          <cell r="Z61">
            <v>108671.61</v>
          </cell>
          <cell r="AA61">
            <v>118584.61</v>
          </cell>
          <cell r="AB61">
            <v>130497.61</v>
          </cell>
          <cell r="AC61">
            <v>140410.60999999999</v>
          </cell>
        </row>
        <row r="62">
          <cell r="A62" t="str">
            <v>Non Operating Income</v>
          </cell>
          <cell r="B62" t="str">
            <v>Non Operating Income</v>
          </cell>
          <cell r="C62">
            <v>-7854.57</v>
          </cell>
          <cell r="D62">
            <v>-1072.45</v>
          </cell>
          <cell r="E62">
            <v>-10165.34</v>
          </cell>
          <cell r="F62">
            <v>-2152.81</v>
          </cell>
          <cell r="G62">
            <v>-1500</v>
          </cell>
          <cell r="H62">
            <v>-500</v>
          </cell>
          <cell r="I62">
            <v>-500</v>
          </cell>
          <cell r="J62">
            <v>-500</v>
          </cell>
          <cell r="K62">
            <v>-500</v>
          </cell>
          <cell r="L62">
            <v>-500</v>
          </cell>
          <cell r="M62">
            <v>-500</v>
          </cell>
          <cell r="N62">
            <v>-500</v>
          </cell>
          <cell r="O62">
            <v>-26245.170000000002</v>
          </cell>
          <cell r="P62">
            <v>-1.854716550487645E-3</v>
          </cell>
          <cell r="R62">
            <v>-7854.57</v>
          </cell>
          <cell r="S62">
            <v>-8927.02</v>
          </cell>
          <cell r="T62">
            <v>-19092.36</v>
          </cell>
          <cell r="U62">
            <v>-21245.170000000002</v>
          </cell>
          <cell r="V62">
            <v>-22745.170000000002</v>
          </cell>
          <cell r="W62">
            <v>-23245.170000000002</v>
          </cell>
          <cell r="X62">
            <v>-23745.170000000002</v>
          </cell>
          <cell r="Y62">
            <v>-24245.170000000002</v>
          </cell>
          <cell r="Z62">
            <v>-24745.170000000002</v>
          </cell>
          <cell r="AA62">
            <v>-25245.170000000002</v>
          </cell>
          <cell r="AB62">
            <v>-25745.170000000002</v>
          </cell>
          <cell r="AC62">
            <v>-26245.170000000002</v>
          </cell>
        </row>
        <row r="63">
          <cell r="B63" t="str">
            <v>Total Administrative expenses</v>
          </cell>
          <cell r="C63">
            <v>4609.2400000000016</v>
          </cell>
          <cell r="D63">
            <v>10961.9</v>
          </cell>
          <cell r="E63">
            <v>13004.64</v>
          </cell>
          <cell r="F63">
            <v>7485.66</v>
          </cell>
          <cell r="G63">
            <v>8213</v>
          </cell>
          <cell r="H63">
            <v>9413</v>
          </cell>
          <cell r="I63">
            <v>9413</v>
          </cell>
          <cell r="J63">
            <v>9413</v>
          </cell>
          <cell r="K63">
            <v>11413</v>
          </cell>
          <cell r="L63">
            <v>9413</v>
          </cell>
          <cell r="M63">
            <v>11413</v>
          </cell>
          <cell r="N63">
            <v>9413</v>
          </cell>
          <cell r="O63">
            <v>114165.43999999999</v>
          </cell>
          <cell r="P63">
            <v>8.0679428276404438E-3</v>
          </cell>
          <cell r="R63">
            <v>4609.2400000000016</v>
          </cell>
          <cell r="S63">
            <v>15571.140000000003</v>
          </cell>
          <cell r="T63">
            <v>28575.78</v>
          </cell>
          <cell r="U63">
            <v>36061.440000000002</v>
          </cell>
          <cell r="V63">
            <v>44274.44</v>
          </cell>
          <cell r="W63">
            <v>53687.44</v>
          </cell>
          <cell r="X63">
            <v>63100.44</v>
          </cell>
          <cell r="Y63">
            <v>72513.440000000002</v>
          </cell>
          <cell r="Z63">
            <v>83926.44</v>
          </cell>
          <cell r="AA63">
            <v>93339.44</v>
          </cell>
          <cell r="AB63">
            <v>104752.44</v>
          </cell>
          <cell r="AC63">
            <v>114165.43999999999</v>
          </cell>
        </row>
        <row r="64">
          <cell r="C64">
            <v>4.0985644078445245E-3</v>
          </cell>
          <cell r="D64">
            <v>1.063874018154309E-2</v>
          </cell>
          <cell r="E64">
            <v>1.2535667394947572E-2</v>
          </cell>
          <cell r="F64">
            <v>9.1376041402770666E-3</v>
          </cell>
          <cell r="G64">
            <v>5.6161284783052537E-3</v>
          </cell>
          <cell r="H64">
            <v>8.5854497027391171E-3</v>
          </cell>
          <cell r="I64">
            <v>9.306090243529597E-3</v>
          </cell>
          <cell r="J64">
            <v>7.8531811461230415E-3</v>
          </cell>
          <cell r="K64">
            <v>8.2903526633519679E-3</v>
          </cell>
          <cell r="L64">
            <v>6.7365680075202588E-3</v>
          </cell>
          <cell r="M64">
            <v>8.4818312963804675E-3</v>
          </cell>
          <cell r="N64">
            <v>7.5276039222036805E-3</v>
          </cell>
          <cell r="O64">
            <v>8.0679428276404438E-3</v>
          </cell>
          <cell r="R64">
            <v>4.0985644078445245E-3</v>
          </cell>
          <cell r="S64">
            <v>7.2256728097295601E-3</v>
          </cell>
          <cell r="T64">
            <v>8.9512310679699964E-3</v>
          </cell>
          <cell r="U64">
            <v>8.9892905853646878E-3</v>
          </cell>
          <cell r="V64">
            <v>8.0881395978409688E-3</v>
          </cell>
          <cell r="W64">
            <v>8.1711249516799693E-3</v>
          </cell>
          <cell r="X64">
            <v>8.3225392342995645E-3</v>
          </cell>
          <cell r="Y64">
            <v>8.2584673205685407E-3</v>
          </cell>
          <cell r="Z64">
            <v>8.2627889324382031E-3</v>
          </cell>
          <cell r="AA64">
            <v>8.0782205613126497E-3</v>
          </cell>
          <cell r="AB64">
            <v>8.120320544399472E-3</v>
          </cell>
          <cell r="AC64">
            <v>8.0679428276404438E-3</v>
          </cell>
        </row>
        <row r="66">
          <cell r="A66" t="str">
            <v>Minority Interest</v>
          </cell>
          <cell r="B66" t="str">
            <v>Minority Interest</v>
          </cell>
          <cell r="C66">
            <v>8661.1499999999869</v>
          </cell>
          <cell r="D66">
            <v>6360.7799999999988</v>
          </cell>
          <cell r="E66">
            <v>8605.8250000000044</v>
          </cell>
          <cell r="F66">
            <v>6606.0750000000189</v>
          </cell>
          <cell r="G66">
            <v>11056.526315789495</v>
          </cell>
          <cell r="H66">
            <v>11648.947368421064</v>
          </cell>
          <cell r="I66">
            <v>7715.6315789473774</v>
          </cell>
          <cell r="J66">
            <v>12450.118421052637</v>
          </cell>
          <cell r="K66">
            <v>18469.942105263166</v>
          </cell>
          <cell r="L66">
            <v>18127.847368421077</v>
          </cell>
          <cell r="M66">
            <v>16773.347368421077</v>
          </cell>
          <cell r="N66">
            <v>13905.236842105285</v>
          </cell>
          <cell r="O66">
            <v>140381.42736842119</v>
          </cell>
          <cell r="R66">
            <v>8661.1499999999869</v>
          </cell>
          <cell r="S66">
            <v>15021.929999999986</v>
          </cell>
          <cell r="T66">
            <v>23627.75499999999</v>
          </cell>
          <cell r="U66">
            <v>30233.830000000009</v>
          </cell>
          <cell r="V66">
            <v>41290.356315789504</v>
          </cell>
          <cell r="W66">
            <v>52939.303684210565</v>
          </cell>
          <cell r="X66">
            <v>60654.935263157939</v>
          </cell>
          <cell r="Y66">
            <v>73105.053684210579</v>
          </cell>
          <cell r="Z66">
            <v>91574.995789473745</v>
          </cell>
          <cell r="AA66">
            <v>109702.84315789482</v>
          </cell>
          <cell r="AB66">
            <v>126476.1905263159</v>
          </cell>
          <cell r="AC66">
            <v>140381.42736842119</v>
          </cell>
        </row>
        <row r="68">
          <cell r="B68" t="str">
            <v>EBITDA</v>
          </cell>
          <cell r="C68">
            <v>242074.07999999981</v>
          </cell>
          <cell r="D68">
            <v>209709.21999999954</v>
          </cell>
          <cell r="E68">
            <v>244927.08500000025</v>
          </cell>
          <cell r="F68">
            <v>65831.415000000154</v>
          </cell>
          <cell r="G68">
            <v>310597.52548739739</v>
          </cell>
          <cell r="H68">
            <v>198533.47092285333</v>
          </cell>
          <cell r="I68">
            <v>171047.58430673121</v>
          </cell>
          <cell r="J68">
            <v>248017.61080751638</v>
          </cell>
          <cell r="K68">
            <v>264351.60001248709</v>
          </cell>
          <cell r="L68">
            <v>328622.5172577328</v>
          </cell>
          <cell r="M68">
            <v>307442.92493530107</v>
          </cell>
          <cell r="N68">
            <v>275868.87313770526</v>
          </cell>
          <cell r="O68">
            <v>2867023.9068677248</v>
          </cell>
          <cell r="P68">
            <v>0.20260934452744322</v>
          </cell>
          <cell r="R68">
            <v>242074.07999999981</v>
          </cell>
          <cell r="S68">
            <v>451783.29999999952</v>
          </cell>
          <cell r="T68">
            <v>696710.38499999954</v>
          </cell>
          <cell r="U68">
            <v>762541.79999999993</v>
          </cell>
          <cell r="V68">
            <v>1073139.3254873976</v>
          </cell>
          <cell r="W68">
            <v>1271672.7964102509</v>
          </cell>
          <cell r="X68">
            <v>1442720.3807169823</v>
          </cell>
          <cell r="Y68">
            <v>1690737.9915244996</v>
          </cell>
          <cell r="Z68">
            <v>1955089.5915369859</v>
          </cell>
          <cell r="AA68">
            <v>2283712.1087947176</v>
          </cell>
          <cell r="AB68">
            <v>2591155.0337300184</v>
          </cell>
          <cell r="AC68">
            <v>2867023.9068677248</v>
          </cell>
        </row>
        <row r="69">
          <cell r="C69">
            <v>0.21525375297222687</v>
          </cell>
          <cell r="D69">
            <v>0.20352693467866473</v>
          </cell>
          <cell r="E69">
            <v>0.23609453807056988</v>
          </cell>
          <cell r="F69">
            <v>8.0359168097976552E-2</v>
          </cell>
          <cell r="G69">
            <v>0.21238957849518011</v>
          </cell>
          <cell r="H69">
            <v>0.18107926579394204</v>
          </cell>
          <cell r="I69">
            <v>0.16910488213068922</v>
          </cell>
          <cell r="J69">
            <v>0.20691885956656431</v>
          </cell>
          <cell r="K69">
            <v>0.19202383170287185</v>
          </cell>
          <cell r="L69">
            <v>0.23518410031968734</v>
          </cell>
          <cell r="M69">
            <v>0.22848322286576603</v>
          </cell>
          <cell r="N69">
            <v>0.22061315323970038</v>
          </cell>
          <cell r="O69">
            <v>0.20260934452744322</v>
          </cell>
          <cell r="R69">
            <v>0.21525375297222687</v>
          </cell>
          <cell r="S69">
            <v>0.20964671223172412</v>
          </cell>
          <cell r="T69">
            <v>0.21824130937420896</v>
          </cell>
          <cell r="U69">
            <v>0.19008419585260714</v>
          </cell>
          <cell r="V69">
            <v>0.19604314978292145</v>
          </cell>
          <cell r="W69">
            <v>0.19354615003286507</v>
          </cell>
          <cell r="X69">
            <v>0.19028547142683455</v>
          </cell>
          <cell r="Y69">
            <v>0.19255608961109513</v>
          </cell>
          <cell r="Z69">
            <v>0.19248394950240871</v>
          </cell>
          <cell r="AA69">
            <v>0.19764774797646267</v>
          </cell>
          <cell r="AB69">
            <v>0.20086414649741785</v>
          </cell>
          <cell r="AC69">
            <v>0.20260934452744322</v>
          </cell>
        </row>
        <row r="70">
          <cell r="A70" t="str">
            <v>Depreciation</v>
          </cell>
          <cell r="B70" t="str">
            <v>Depreciation</v>
          </cell>
          <cell r="C70">
            <v>9553</v>
          </cell>
          <cell r="D70">
            <v>9553</v>
          </cell>
          <cell r="E70">
            <v>9245</v>
          </cell>
          <cell r="F70">
            <v>15775</v>
          </cell>
          <cell r="G70">
            <v>19616</v>
          </cell>
          <cell r="H70">
            <v>20269</v>
          </cell>
          <cell r="I70">
            <v>20269</v>
          </cell>
          <cell r="J70">
            <v>18316</v>
          </cell>
          <cell r="K70">
            <v>20269</v>
          </cell>
          <cell r="L70">
            <v>19616</v>
          </cell>
          <cell r="M70">
            <v>20269</v>
          </cell>
          <cell r="N70">
            <v>19843</v>
          </cell>
          <cell r="O70">
            <v>202593</v>
          </cell>
          <cell r="P70">
            <v>1.4317018716698861E-2</v>
          </cell>
          <cell r="R70">
            <v>9553</v>
          </cell>
          <cell r="S70">
            <v>19106</v>
          </cell>
          <cell r="T70">
            <v>28351</v>
          </cell>
          <cell r="U70">
            <v>44126</v>
          </cell>
          <cell r="V70">
            <v>63742</v>
          </cell>
          <cell r="W70">
            <v>84011</v>
          </cell>
          <cell r="X70">
            <v>104280</v>
          </cell>
          <cell r="Y70">
            <v>122596</v>
          </cell>
          <cell r="Z70">
            <v>142865</v>
          </cell>
          <cell r="AA70">
            <v>162481</v>
          </cell>
          <cell r="AB70">
            <v>182750</v>
          </cell>
          <cell r="AC70">
            <v>202593</v>
          </cell>
        </row>
        <row r="72">
          <cell r="B72" t="str">
            <v>EBIT</v>
          </cell>
          <cell r="C72">
            <v>232521.07999999981</v>
          </cell>
          <cell r="D72">
            <v>200156.21999999954</v>
          </cell>
          <cell r="E72">
            <v>235682.08500000025</v>
          </cell>
          <cell r="F72">
            <v>50056.415000000154</v>
          </cell>
          <cell r="G72">
            <v>290981.52548739739</v>
          </cell>
          <cell r="H72">
            <v>178264.47092285333</v>
          </cell>
          <cell r="I72">
            <v>150778.58430673121</v>
          </cell>
          <cell r="J72">
            <v>229701.61080751638</v>
          </cell>
          <cell r="K72">
            <v>244082.60001248709</v>
          </cell>
          <cell r="L72">
            <v>309006.5172577328</v>
          </cell>
          <cell r="M72">
            <v>287173.92493530107</v>
          </cell>
          <cell r="N72">
            <v>256025.87313770526</v>
          </cell>
          <cell r="O72">
            <v>2664430.9068677248</v>
          </cell>
          <cell r="P72">
            <v>0.18829232581074437</v>
          </cell>
          <cell r="R72">
            <v>232521.07999999981</v>
          </cell>
          <cell r="S72">
            <v>432677.29999999952</v>
          </cell>
          <cell r="T72">
            <v>668359.38499999954</v>
          </cell>
          <cell r="U72">
            <v>718415.79999999993</v>
          </cell>
          <cell r="V72">
            <v>1009397.3254873976</v>
          </cell>
          <cell r="W72">
            <v>1187661.7964102509</v>
          </cell>
          <cell r="X72">
            <v>1338440.3807169823</v>
          </cell>
          <cell r="Y72">
            <v>1568141.9915244996</v>
          </cell>
          <cell r="Z72">
            <v>1812224.5915369859</v>
          </cell>
          <cell r="AA72">
            <v>2121231.1087947176</v>
          </cell>
          <cell r="AB72">
            <v>2408405.0337300184</v>
          </cell>
          <cell r="AC72">
            <v>2664430.9068677248</v>
          </cell>
        </row>
        <row r="73">
          <cell r="C73">
            <v>0.20675916692590715</v>
          </cell>
          <cell r="D73">
            <v>0.19425555973871078</v>
          </cell>
          <cell r="E73">
            <v>0.22718293074685383</v>
          </cell>
          <cell r="F73">
            <v>6.110292278188275E-2</v>
          </cell>
          <cell r="G73">
            <v>0.19897596882387417</v>
          </cell>
          <cell r="H73">
            <v>0.16259222871492163</v>
          </cell>
          <cell r="I73">
            <v>0.14906609076278299</v>
          </cell>
          <cell r="J73">
            <v>0.19163798568232021</v>
          </cell>
          <cell r="K73">
            <v>0.17730051985379791</v>
          </cell>
          <cell r="L73">
            <v>0.22114558783317748</v>
          </cell>
          <cell r="M73">
            <v>0.21341985315172626</v>
          </cell>
          <cell r="N73">
            <v>0.20474464748932455</v>
          </cell>
          <cell r="O73">
            <v>0.18829232581074437</v>
          </cell>
          <cell r="R73">
            <v>0.20675916692590715</v>
          </cell>
          <cell r="S73">
            <v>0.20078071367910094</v>
          </cell>
          <cell r="T73">
            <v>0.20936048960277956</v>
          </cell>
          <cell r="U73">
            <v>0.17908459527177059</v>
          </cell>
          <cell r="V73">
            <v>0.18439863899417791</v>
          </cell>
          <cell r="W73">
            <v>0.18075983766044454</v>
          </cell>
          <cell r="X73">
            <v>0.17653161501390371</v>
          </cell>
          <cell r="Y73">
            <v>0.17859378056007755</v>
          </cell>
          <cell r="Z73">
            <v>0.17841849717495645</v>
          </cell>
          <cell r="AA73">
            <v>0.18358555352765688</v>
          </cell>
          <cell r="AB73">
            <v>0.1866975210757188</v>
          </cell>
          <cell r="AC73">
            <v>0.18829232581074437</v>
          </cell>
        </row>
        <row r="74">
          <cell r="A74" t="str">
            <v>Interest</v>
          </cell>
          <cell r="B74" t="str">
            <v>Interest expense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600</v>
          </cell>
          <cell r="H74">
            <v>600</v>
          </cell>
          <cell r="I74">
            <v>600</v>
          </cell>
          <cell r="J74">
            <v>600</v>
          </cell>
          <cell r="K74">
            <v>600</v>
          </cell>
          <cell r="L74">
            <v>600</v>
          </cell>
          <cell r="M74">
            <v>600</v>
          </cell>
          <cell r="N74">
            <v>600</v>
          </cell>
          <cell r="O74">
            <v>4800</v>
          </cell>
          <cell r="P74">
            <v>3.3921058397947871E-4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600</v>
          </cell>
          <cell r="W74">
            <v>1200</v>
          </cell>
          <cell r="X74">
            <v>1800</v>
          </cell>
          <cell r="Y74">
            <v>2400</v>
          </cell>
          <cell r="Z74">
            <v>3000</v>
          </cell>
          <cell r="AA74">
            <v>3600</v>
          </cell>
          <cell r="AB74">
            <v>4200</v>
          </cell>
          <cell r="AC74">
            <v>4800</v>
          </cell>
        </row>
        <row r="76">
          <cell r="B76" t="str">
            <v>Profit Before Tax</v>
          </cell>
          <cell r="C76">
            <v>232521.07999999981</v>
          </cell>
          <cell r="D76">
            <v>200156.21999999954</v>
          </cell>
          <cell r="E76">
            <v>235682.08500000025</v>
          </cell>
          <cell r="F76">
            <v>50056.415000000154</v>
          </cell>
          <cell r="G76">
            <v>290381.52548739739</v>
          </cell>
          <cell r="H76">
            <v>177664.47092285333</v>
          </cell>
          <cell r="I76">
            <v>150178.58430673121</v>
          </cell>
          <cell r="J76">
            <v>229101.61080751638</v>
          </cell>
          <cell r="K76">
            <v>243482.60001248709</v>
          </cell>
          <cell r="L76">
            <v>308406.5172577328</v>
          </cell>
          <cell r="M76">
            <v>286573.92493530107</v>
          </cell>
          <cell r="N76">
            <v>255425.87313770526</v>
          </cell>
          <cell r="O76">
            <v>2659630.9068677248</v>
          </cell>
          <cell r="P76">
            <v>0.18795311522676489</v>
          </cell>
          <cell r="R76">
            <v>232521.07999999981</v>
          </cell>
          <cell r="S76">
            <v>432677.29999999952</v>
          </cell>
          <cell r="T76">
            <v>668359.38499999954</v>
          </cell>
          <cell r="U76">
            <v>718415.79999999993</v>
          </cell>
          <cell r="V76">
            <v>1008797.3254873976</v>
          </cell>
          <cell r="W76">
            <v>1186461.7964102509</v>
          </cell>
          <cell r="X76">
            <v>1336640.3807169823</v>
          </cell>
          <cell r="Y76">
            <v>1565741.9915244996</v>
          </cell>
          <cell r="Z76">
            <v>1809224.5915369859</v>
          </cell>
          <cell r="AA76">
            <v>2117631.1087947176</v>
          </cell>
          <cell r="AB76">
            <v>2404205.0337300184</v>
          </cell>
          <cell r="AC76">
            <v>2659630.9068677248</v>
          </cell>
        </row>
        <row r="77">
          <cell r="C77">
            <v>0.20675916692590715</v>
          </cell>
          <cell r="D77">
            <v>0.19425555973871078</v>
          </cell>
          <cell r="E77">
            <v>0.22718293074685383</v>
          </cell>
          <cell r="F77">
            <v>6.110292278188275E-2</v>
          </cell>
          <cell r="G77">
            <v>0.19856568304681546</v>
          </cell>
          <cell r="H77">
            <v>0.16204497812301219</v>
          </cell>
          <cell r="I77">
            <v>0.14847290536534138</v>
          </cell>
          <cell r="J77">
            <v>0.19113741108467081</v>
          </cell>
          <cell r="K77">
            <v>0.17686468251059181</v>
          </cell>
          <cell r="L77">
            <v>0.22071618798142861</v>
          </cell>
          <cell r="M77">
            <v>0.21297394946489298</v>
          </cell>
          <cell r="N77">
            <v>0.20426482571589183</v>
          </cell>
          <cell r="O77">
            <v>0.18795311522676489</v>
          </cell>
          <cell r="R77">
            <v>0.20675916692590715</v>
          </cell>
          <cell r="S77">
            <v>0.20078071367910094</v>
          </cell>
          <cell r="T77">
            <v>0.20936048960277956</v>
          </cell>
          <cell r="U77">
            <v>0.17908459527177059</v>
          </cell>
          <cell r="V77">
            <v>0.18428902984364534</v>
          </cell>
          <cell r="W77">
            <v>0.18057719997196439</v>
          </cell>
          <cell r="X77">
            <v>0.17629420667536058</v>
          </cell>
          <cell r="Y77">
            <v>0.17832044748459025</v>
          </cell>
          <cell r="Z77">
            <v>0.17812313892078391</v>
          </cell>
          <cell r="AA77">
            <v>0.18327398540574907</v>
          </cell>
          <cell r="AB77">
            <v>0.18637194062827073</v>
          </cell>
          <cell r="AC77">
            <v>0.18795311522676489</v>
          </cell>
        </row>
        <row r="78">
          <cell r="A78" t="str">
            <v>Income Tax</v>
          </cell>
          <cell r="B78" t="str">
            <v>Income tax</v>
          </cell>
          <cell r="C78">
            <v>69756.323999999993</v>
          </cell>
          <cell r="D78">
            <v>60046.865999999849</v>
          </cell>
          <cell r="E78">
            <v>70704.625500000053</v>
          </cell>
          <cell r="F78">
            <v>15016.924500000056</v>
          </cell>
          <cell r="G78">
            <v>87114.457646219264</v>
          </cell>
          <cell r="H78">
            <v>53299.341276855965</v>
          </cell>
          <cell r="I78">
            <v>45053.575292019385</v>
          </cell>
          <cell r="J78">
            <v>68730.483242254937</v>
          </cell>
          <cell r="K78">
            <v>73044.780003746084</v>
          </cell>
          <cell r="L78">
            <v>92521.955177319862</v>
          </cell>
          <cell r="M78">
            <v>85972.177480590341</v>
          </cell>
          <cell r="N78">
            <v>76627.761941311503</v>
          </cell>
          <cell r="O78">
            <v>797889.27206031722</v>
          </cell>
          <cell r="P78">
            <v>5.6385934568029455E-2</v>
          </cell>
          <cell r="R78">
            <v>69756.323999999993</v>
          </cell>
          <cell r="S78">
            <v>129803.18999999984</v>
          </cell>
          <cell r="T78">
            <v>200507.81549999991</v>
          </cell>
          <cell r="U78">
            <v>215524.73999999996</v>
          </cell>
          <cell r="V78">
            <v>302639.19764621923</v>
          </cell>
          <cell r="W78">
            <v>355938.53892307519</v>
          </cell>
          <cell r="X78">
            <v>400992.1142150946</v>
          </cell>
          <cell r="Y78">
            <v>469722.59745734953</v>
          </cell>
          <cell r="Z78">
            <v>542767.37746109557</v>
          </cell>
          <cell r="AA78">
            <v>635289.33263841539</v>
          </cell>
          <cell r="AB78">
            <v>721261.51011900569</v>
          </cell>
          <cell r="AC78">
            <v>797889.27206031722</v>
          </cell>
        </row>
        <row r="80">
          <cell r="B80" t="str">
            <v>PAT</v>
          </cell>
          <cell r="C80">
            <v>162764.75599999982</v>
          </cell>
          <cell r="D80">
            <v>140109.3539999997</v>
          </cell>
          <cell r="E80">
            <v>164977.4595000002</v>
          </cell>
          <cell r="F80">
            <v>35039.490500000102</v>
          </cell>
          <cell r="G80">
            <v>203267.06784117813</v>
          </cell>
          <cell r="H80">
            <v>124365.12964599737</v>
          </cell>
          <cell r="I80">
            <v>105125.00901471183</v>
          </cell>
          <cell r="J80">
            <v>160371.12756526144</v>
          </cell>
          <cell r="K80">
            <v>170437.82000874099</v>
          </cell>
          <cell r="L80">
            <v>215884.56208041293</v>
          </cell>
          <cell r="M80">
            <v>200601.74745471071</v>
          </cell>
          <cell r="N80">
            <v>178798.11119639376</v>
          </cell>
          <cell r="O80">
            <v>1861741.6348074076</v>
          </cell>
          <cell r="P80">
            <v>0.13156718065873543</v>
          </cell>
          <cell r="R80">
            <v>162764.75599999982</v>
          </cell>
          <cell r="S80">
            <v>302874.10999999969</v>
          </cell>
          <cell r="T80">
            <v>467851.56949999963</v>
          </cell>
          <cell r="U80">
            <v>502891.05999999994</v>
          </cell>
          <cell r="V80">
            <v>706158.12784117833</v>
          </cell>
          <cell r="W80">
            <v>830523.25748717575</v>
          </cell>
          <cell r="X80">
            <v>935648.2665018877</v>
          </cell>
          <cell r="Y80">
            <v>1096019.3940671501</v>
          </cell>
          <cell r="Z80">
            <v>1266457.2140758904</v>
          </cell>
          <cell r="AA80">
            <v>1482341.7761563021</v>
          </cell>
          <cell r="AB80">
            <v>1682943.5236110128</v>
          </cell>
          <cell r="AC80">
            <v>1861741.6348074076</v>
          </cell>
        </row>
        <row r="81">
          <cell r="C81">
            <v>0.14473141684813501</v>
          </cell>
          <cell r="D81">
            <v>0.13597889181709757</v>
          </cell>
          <cell r="E81">
            <v>0.1590280515227977</v>
          </cell>
          <cell r="F81">
            <v>4.2772045947317899E-2</v>
          </cell>
          <cell r="G81">
            <v>0.13899597813277081</v>
          </cell>
          <cell r="H81">
            <v>0.11343148468610856</v>
          </cell>
          <cell r="I81">
            <v>0.10393103375573894</v>
          </cell>
          <cell r="J81">
            <v>0.13379618775926955</v>
          </cell>
          <cell r="K81">
            <v>0.1238052777574143</v>
          </cell>
          <cell r="L81">
            <v>0.154501331587</v>
          </cell>
          <cell r="M81">
            <v>0.14908176462542508</v>
          </cell>
          <cell r="N81">
            <v>0.14298537800112432</v>
          </cell>
          <cell r="O81">
            <v>0.13156718065873543</v>
          </cell>
          <cell r="R81">
            <v>0.14473141684813495</v>
          </cell>
          <cell r="S81">
            <v>0.14054649957537069</v>
          </cell>
          <cell r="T81">
            <v>0.14655234272194567</v>
          </cell>
          <cell r="U81">
            <v>0.12535921669023942</v>
          </cell>
          <cell r="V81">
            <v>0.12900232089055175</v>
          </cell>
          <cell r="W81">
            <v>0.12640403998037508</v>
          </cell>
          <cell r="X81">
            <v>0.12340594467275243</v>
          </cell>
          <cell r="Y81">
            <v>0.12482431323921321</v>
          </cell>
          <cell r="Z81">
            <v>0.12468619724454877</v>
          </cell>
          <cell r="AA81">
            <v>0.12829178978402433</v>
          </cell>
          <cell r="AB81">
            <v>0.13046035843978951</v>
          </cell>
          <cell r="AC81">
            <v>0.13156718065873543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_Board"/>
      <sheetName val="ABS"/>
      <sheetName val="Contents"/>
      <sheetName val="Dashboard"/>
      <sheetName val="Trend Result"/>
      <sheetName val="Analysis (STL only)"/>
      <sheetName val="Analysis (Group)"/>
      <sheetName val="P&amp;L(Statutory)"/>
      <sheetName val="P&amp;L Consol (Group All)"/>
      <sheetName val="STL P&amp;L (Original) "/>
      <sheetName val="P&amp;L SL (all branches)"/>
      <sheetName val="P&amp;L (STL Core)"/>
      <sheetName val="P&amp;L (STL Indept)"/>
      <sheetName val="P&amp;L Boss"/>
      <sheetName val="P&amp;L Accent"/>
      <sheetName val="P&amp;L Mirage"/>
      <sheetName val="P&amp;L Windsor"/>
      <sheetName val="P&amp;L ACN"/>
      <sheetName val="P&amp;L Install"/>
      <sheetName val="P&amp;L Elims"/>
      <sheetName val="Forecast"/>
      <sheetName val="Group P&amp;L (13mth)"/>
      <sheetName val="P&amp;L 13(Original)"/>
      <sheetName val="P&amp;L 13(Accent)"/>
      <sheetName val="P&amp;L 13(Mirage)"/>
      <sheetName val="P&amp;L 13(Windsor)"/>
      <sheetName val="P&amp;L 13(STL all branches) "/>
      <sheetName val="P&amp;L 13(STL only)"/>
      <sheetName val="P&amp;L 13(Indept)"/>
      <sheetName val="P&amp;L 13(Boss)"/>
      <sheetName val="P&amp;L 13(ACN)"/>
      <sheetName val="P&amp;L 13(Elimins)"/>
      <sheetName val="Branch P&amp;L (MTD)"/>
      <sheetName val="Branch P&amp;L (YTD)"/>
      <sheetName val="Mirage Victoria"/>
      <sheetName val="Mirage NSW"/>
      <sheetName val="Mirage Brisbane"/>
      <sheetName val="Mirage Bris Bifolds"/>
      <sheetName val="Mirage WA"/>
      <sheetName val="MIrage SCDS"/>
      <sheetName val="BS (Statutory)"/>
      <sheetName val="BS Consol"/>
      <sheetName val="BS Steel-Line"/>
      <sheetName val="BS Boss"/>
      <sheetName val="BS Accent"/>
      <sheetName val="BS Mirage"/>
      <sheetName val="BS Windsor"/>
      <sheetName val="BS ACN"/>
      <sheetName val="BS Install"/>
      <sheetName val="BS Elims (InterCom)"/>
      <sheetName val="Interco loan"/>
      <sheetName val="BS Elims (STLBranch)"/>
      <sheetName val="Covenants (1)"/>
      <sheetName val="Covenants (2) "/>
      <sheetName val="Interest Calc - Covenants"/>
      <sheetName val="Debtors (working)"/>
      <sheetName val="Cash Flow"/>
      <sheetName val="Cash flow FCST"/>
      <sheetName val="Debtors TB"/>
      <sheetName val="STL Debtors"/>
      <sheetName val="Debtors 90days"/>
      <sheetName val="Debtors (Legal)"/>
      <sheetName val="CAPEX"/>
      <sheetName val="Inventory"/>
      <sheetName val="Sales by Branch"/>
      <sheetName val="Sales by Product"/>
      <sheetName val="Branch GM"/>
      <sheetName val="Warranty"/>
      <sheetName val="WIP"/>
      <sheetName val="Prod Order"/>
      <sheetName val="Operations"/>
      <sheetName val="OHS"/>
      <sheetName val="KPI"/>
      <sheetName val="BB Capex - Exp Progress Report"/>
      <sheetName val="New BS Take On (Working)"/>
      <sheetName val="Consol Data (LY)"/>
      <sheetName val="STL (all) (LY)"/>
      <sheetName val="Indep P&amp;L (LY)"/>
      <sheetName val="TB0708"/>
      <sheetName val="InterCo (Elims) workig"/>
      <sheetName val="P&amp;L STL (Working) (all)"/>
      <sheetName val="P&amp;L Indept (Working)"/>
      <sheetName val="P&amp;L STL only (working)"/>
      <sheetName val="P&amp;L Boss (Working)"/>
      <sheetName val="ACN P&amp;L (Working)"/>
      <sheetName val="P&amp;L Accent (0708)"/>
      <sheetName val="Install (Working)"/>
      <sheetName val="Accent P&amp;L (0809)"/>
      <sheetName val="Mirage P&amp;L  (Working)"/>
      <sheetName val="BS STL (Working)"/>
      <sheetName val="BS Boss (Working)"/>
      <sheetName val="BS Accent (0708)"/>
      <sheetName val="BS Accent (0809)"/>
      <sheetName val="BS Mirage (working)"/>
      <sheetName val="ACN BS (Working)"/>
      <sheetName val="TrialBal08"/>
      <sheetName val="Install BS (Working)"/>
      <sheetName val="Chart Acct (SL)"/>
      <sheetName val="Chart Acct (Boss)"/>
      <sheetName val="Bud 12(Original)"/>
      <sheetName val="Bud 12(Group)"/>
      <sheetName val="Bud 12(all Branches)"/>
      <sheetName val="Bud 12(STL only)"/>
      <sheetName val="Bud 12(Indept)"/>
      <sheetName val="Bud 12(Boss)"/>
      <sheetName val="Bud 12(ACN)"/>
      <sheetName val="Bud 12(Accent)"/>
      <sheetName val="Bud 12(Mirage)"/>
      <sheetName val="Bud 12(PWD)"/>
      <sheetName val="Bud 12(Elims)"/>
      <sheetName val="Bud Sales"/>
      <sheetName val="Bud 12mth(Tre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1">
          <cell r="B11" t="str">
            <v>Current Assets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 t="str">
            <v>Cash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861234.29999999993</v>
          </cell>
          <cell r="V12">
            <v>678876.97</v>
          </cell>
          <cell r="W12">
            <v>414237.59</v>
          </cell>
          <cell r="X12">
            <v>263553.94999999995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 t="str">
            <v>Inventory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1727850</v>
          </cell>
          <cell r="V13">
            <v>1902687</v>
          </cell>
          <cell r="W13">
            <v>1979074</v>
          </cell>
          <cell r="X13">
            <v>1865711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B14" t="str">
            <v>Trade Debtors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1810541.65</v>
          </cell>
          <cell r="V14">
            <v>1437771.5</v>
          </cell>
          <cell r="W14">
            <v>1925610.66</v>
          </cell>
          <cell r="X14">
            <v>1927871.9699999997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B15" t="str">
            <v>Provision for Doubtful Debts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B16" t="str">
            <v>Other current assets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9131.7799999999988</v>
          </cell>
          <cell r="V16">
            <v>8331.7800000000007</v>
          </cell>
          <cell r="W16">
            <v>7231.7800000000007</v>
          </cell>
          <cell r="X16">
            <v>16805.420000000002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InterCompany Receivable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400000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B18" t="str">
            <v>Loan - Receivable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B19" t="str">
            <v>Total Current Assets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4408757.7299999995</v>
          </cell>
          <cell r="V19">
            <v>4027667.2499999995</v>
          </cell>
          <cell r="W19">
            <v>4326154.03</v>
          </cell>
          <cell r="X19">
            <v>4473942.34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B21" t="str">
            <v>Fixed Assets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 t="str">
            <v>Land &amp; Building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 t="str">
            <v>Plant &amp; Equip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984848.0199999999</v>
          </cell>
          <cell r="V23">
            <v>1548059.9499999997</v>
          </cell>
          <cell r="W23">
            <v>1530886.9499999997</v>
          </cell>
          <cell r="X23">
            <v>1513140.95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 t="str">
            <v>Motor Vehicle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203671.74</v>
          </cell>
          <cell r="V24">
            <v>201816.74</v>
          </cell>
          <cell r="W24">
            <v>200022.74</v>
          </cell>
          <cell r="X24">
            <v>198167.74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 t="str">
            <v>Furn &amp; Fitts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24206.030000000006</v>
          </cell>
          <cell r="V25">
            <v>23458.030000000006</v>
          </cell>
          <cell r="W25">
            <v>23066.440000000002</v>
          </cell>
          <cell r="X25">
            <v>22318.440000000002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B26" t="str">
            <v>Computer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 t="str">
            <v>Capitalised Lease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10509.63</v>
          </cell>
          <cell r="V27">
            <v>10453.629999999999</v>
          </cell>
          <cell r="W27">
            <v>10399.629999999999</v>
          </cell>
          <cell r="X27">
            <v>10343.629999999999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B28" t="str">
            <v>Total Fixed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1223235.4199999997</v>
          </cell>
          <cell r="V28">
            <v>1783788.3499999996</v>
          </cell>
          <cell r="W28">
            <v>1764375.7599999995</v>
          </cell>
          <cell r="X28">
            <v>1743970.7599999998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Non-current Assets - Investments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Intangible Assets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87781</v>
          </cell>
          <cell r="V32">
            <v>87781</v>
          </cell>
          <cell r="W32">
            <v>87781</v>
          </cell>
          <cell r="X32">
            <v>87781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Total Assets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5719774.1499999994</v>
          </cell>
          <cell r="V34">
            <v>5899236.5999999996</v>
          </cell>
          <cell r="W34">
            <v>6178310.79</v>
          </cell>
          <cell r="X34">
            <v>6305694.0999999996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>Current Liabilities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Trade creditors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-1220934.6199999999</v>
          </cell>
          <cell r="V37">
            <v>-1321659.0900000001</v>
          </cell>
          <cell r="W37">
            <v>-1633746.49</v>
          </cell>
          <cell r="X37">
            <v>-1654636.9100000001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B38" t="str">
            <v>Leave Provision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28098.33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B39" t="str">
            <v>Accrued Expenses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-44770.92</v>
          </cell>
          <cell r="V39">
            <v>-13522.7</v>
          </cell>
          <cell r="W39">
            <v>-15188.38</v>
          </cell>
          <cell r="X39">
            <v>-7135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Lease liability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Tax Payable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-543910.52099999995</v>
          </cell>
          <cell r="V41">
            <v>-572443.05850000004</v>
          </cell>
          <cell r="W41">
            <v>-398959.59899999993</v>
          </cell>
          <cell r="X41">
            <v>-514932.67649999994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Other current liability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-101980.56</v>
          </cell>
          <cell r="V42">
            <v>-143284.155</v>
          </cell>
          <cell r="W42">
            <v>-159541.32</v>
          </cell>
          <cell r="X42">
            <v>-121521.605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InterCompany Payable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Loan - Payable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Total Current Liabilities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-1911596.6209999998</v>
          </cell>
          <cell r="V45">
            <v>-2050909.0035000001</v>
          </cell>
          <cell r="W45">
            <v>-2207435.7889999999</v>
          </cell>
          <cell r="X45">
            <v>-2270127.8615000001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B47" t="str">
            <v>Non Current Liabilities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B48" t="str">
            <v>Other non current liability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-624513.49</v>
          </cell>
          <cell r="V48">
            <v>-591708.05000000005</v>
          </cell>
          <cell r="W48">
            <v>-558902.61</v>
          </cell>
          <cell r="X48">
            <v>-526097.17000000004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Lease Liability - Non Current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Loan Liability - Non Current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Total Term Liabilities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-624513.49</v>
          </cell>
          <cell r="V51">
            <v>-591708.05000000005</v>
          </cell>
          <cell r="W51">
            <v>-558902.61</v>
          </cell>
          <cell r="X51">
            <v>-526097.17000000004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Total Liabilities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-2536110.1109999996</v>
          </cell>
          <cell r="V52">
            <v>-2642617.0535000004</v>
          </cell>
          <cell r="W52">
            <v>-2766338.3989999997</v>
          </cell>
          <cell r="X52">
            <v>-2796225.0315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Net Assets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3183664.0389999999</v>
          </cell>
          <cell r="V54">
            <v>3256619.5464999992</v>
          </cell>
          <cell r="W54">
            <v>3411972.3910000003</v>
          </cell>
          <cell r="X54">
            <v>3509469.0684999996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Shareholders Funds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Share Capital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107</v>
          </cell>
          <cell r="V57">
            <v>107</v>
          </cell>
          <cell r="W57">
            <v>107</v>
          </cell>
          <cell r="X57">
            <v>107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RESERVES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350339.36</v>
          </cell>
          <cell r="V58">
            <v>350339.36</v>
          </cell>
          <cell r="W58">
            <v>350339.36</v>
          </cell>
          <cell r="X58">
            <v>350339.36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B59" t="str">
            <v>Prior Year Retained Earnings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2391367.59</v>
          </cell>
          <cell r="V59">
            <v>2833217.59</v>
          </cell>
          <cell r="W59">
            <v>2833217.59</v>
          </cell>
          <cell r="X59">
            <v>2833217.59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Profit for the Period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441850.24900000001</v>
          </cell>
          <cell r="V60">
            <v>72955.756500000018</v>
          </cell>
          <cell r="W60">
            <v>228308.60100000002</v>
          </cell>
          <cell r="X60">
            <v>325805.27850000001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Total of Shareholders Funds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3183664.1989999996</v>
          </cell>
          <cell r="V61">
            <v>3256619.7064999999</v>
          </cell>
          <cell r="W61">
            <v>3411972.551</v>
          </cell>
          <cell r="X61">
            <v>3509469.2284999997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</sheetData>
      <sheetData sheetId="47"/>
      <sheetData sheetId="48"/>
      <sheetData sheetId="49">
        <row r="11">
          <cell r="B11" t="str">
            <v>Current Assets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 t="str">
            <v>Cash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 t="str">
            <v>Inventory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B14" t="str">
            <v>Trade Debtors</v>
          </cell>
          <cell r="C14">
            <v>0</v>
          </cell>
          <cell r="D14">
            <v>-150000</v>
          </cell>
          <cell r="E14">
            <v>-147000</v>
          </cell>
          <cell r="F14">
            <v>-220000</v>
          </cell>
          <cell r="G14">
            <v>-282000</v>
          </cell>
          <cell r="H14">
            <v>-656161.19000000006</v>
          </cell>
          <cell r="I14">
            <v>-1063385</v>
          </cell>
          <cell r="J14">
            <v>-830739.31</v>
          </cell>
          <cell r="K14">
            <v>-1398401.75</v>
          </cell>
          <cell r="L14">
            <v>-1590264.86</v>
          </cell>
          <cell r="M14">
            <v>-1700338.6</v>
          </cell>
          <cell r="N14">
            <v>-2359700.66</v>
          </cell>
          <cell r="O14">
            <v>-2522397.7249999996</v>
          </cell>
          <cell r="P14">
            <v>-2753972.4400000004</v>
          </cell>
          <cell r="Q14">
            <v>-2892489.8</v>
          </cell>
          <cell r="R14">
            <v>-2997613.9299999997</v>
          </cell>
          <cell r="S14">
            <v>-3102369</v>
          </cell>
          <cell r="T14">
            <v>-3398607.5300000003</v>
          </cell>
          <cell r="U14">
            <v>-3804139.1900000004</v>
          </cell>
          <cell r="V14">
            <v>-4478148.42</v>
          </cell>
          <cell r="W14">
            <v>-5413525.5100000007</v>
          </cell>
          <cell r="X14">
            <v>-6292034.5699999994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B15" t="str">
            <v>Provision for Doubtful Debts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B16" t="str">
            <v>Other current assets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InterCompany Receivable</v>
          </cell>
          <cell r="C17">
            <v>-3817974</v>
          </cell>
          <cell r="D17">
            <v>-4176496.25</v>
          </cell>
          <cell r="E17">
            <v>-3874608.85</v>
          </cell>
          <cell r="F17">
            <v>-2401158.21</v>
          </cell>
          <cell r="G17">
            <v>-1698424.06</v>
          </cell>
          <cell r="H17">
            <v>-1727084.11</v>
          </cell>
          <cell r="I17">
            <v>-1749436.83</v>
          </cell>
          <cell r="J17">
            <v>-778932.21000000008</v>
          </cell>
          <cell r="K17">
            <v>-846673.00000000012</v>
          </cell>
          <cell r="L17">
            <v>-978362.29</v>
          </cell>
          <cell r="M17">
            <v>-1309291.81</v>
          </cell>
          <cell r="N17">
            <v>-114774.16999999998</v>
          </cell>
          <cell r="O17">
            <v>-358261.65</v>
          </cell>
          <cell r="P17">
            <v>-363431.15</v>
          </cell>
          <cell r="Q17">
            <v>-274726.96000000002</v>
          </cell>
          <cell r="R17">
            <v>293517.15999999992</v>
          </cell>
          <cell r="S17">
            <v>373895.63</v>
          </cell>
          <cell r="T17">
            <v>150932.44</v>
          </cell>
          <cell r="U17">
            <v>48317.63000000047</v>
          </cell>
          <cell r="V17">
            <v>324117.80999999982</v>
          </cell>
          <cell r="W17">
            <v>403136.76000000047</v>
          </cell>
          <cell r="X17">
            <v>227621.47000000044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B18" t="str">
            <v>Loan - Receivable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B19" t="str">
            <v>Total Current Assets</v>
          </cell>
          <cell r="C19">
            <v>-3817974</v>
          </cell>
          <cell r="D19">
            <v>-4326496.25</v>
          </cell>
          <cell r="E19">
            <v>-4021608.85</v>
          </cell>
          <cell r="F19">
            <v>-2621158.21</v>
          </cell>
          <cell r="G19">
            <v>-1980424.06</v>
          </cell>
          <cell r="H19">
            <v>-2383245.3000000003</v>
          </cell>
          <cell r="I19">
            <v>-2812821.83</v>
          </cell>
          <cell r="J19">
            <v>-1609671.52</v>
          </cell>
          <cell r="K19">
            <v>-2245074.75</v>
          </cell>
          <cell r="L19">
            <v>-2568627.1500000004</v>
          </cell>
          <cell r="M19">
            <v>-3009630.41</v>
          </cell>
          <cell r="N19">
            <v>-2474474.83</v>
          </cell>
          <cell r="O19">
            <v>-2880659.3749999995</v>
          </cell>
          <cell r="P19">
            <v>-3117403.5900000003</v>
          </cell>
          <cell r="Q19">
            <v>-3167216.76</v>
          </cell>
          <cell r="R19">
            <v>-2704096.7699999996</v>
          </cell>
          <cell r="S19">
            <v>-2728473.37</v>
          </cell>
          <cell r="T19">
            <v>-3247675.0900000003</v>
          </cell>
          <cell r="U19">
            <v>-3755821.56</v>
          </cell>
          <cell r="V19">
            <v>-4154030.6100000003</v>
          </cell>
          <cell r="W19">
            <v>-5010388.75</v>
          </cell>
          <cell r="X19">
            <v>-6064413.0999999987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B21" t="str">
            <v>Fixed Assets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 t="str">
            <v>Land &amp; Building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 t="str">
            <v>Plant &amp; Equip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 t="str">
            <v>Motor Vehicle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 t="str">
            <v>Furn &amp; Fitts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B26" t="str">
            <v>Computer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 t="str">
            <v>Capitalised Lease Assets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B28" t="str">
            <v>Total Fixed Assets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Non-current Assets - Investments</v>
          </cell>
          <cell r="C30">
            <v>-22103874.329999998</v>
          </cell>
          <cell r="D30">
            <v>-22103874.329999998</v>
          </cell>
          <cell r="E30">
            <v>-22103874.329999998</v>
          </cell>
          <cell r="F30">
            <v>-22103874.329999998</v>
          </cell>
          <cell r="G30">
            <v>-22103874.329999998</v>
          </cell>
          <cell r="H30">
            <v>-22103874.329999998</v>
          </cell>
          <cell r="I30">
            <v>-22103874.329999998</v>
          </cell>
          <cell r="J30">
            <v>-22103874.329999998</v>
          </cell>
          <cell r="K30">
            <v>-22103874.329999998</v>
          </cell>
          <cell r="L30">
            <v>-32823904.629999999</v>
          </cell>
          <cell r="M30">
            <v>-32823904.629999999</v>
          </cell>
          <cell r="N30">
            <v>-32823904.629999999</v>
          </cell>
          <cell r="O30">
            <v>-32823904.629999999</v>
          </cell>
          <cell r="P30">
            <v>-32823904.629999999</v>
          </cell>
          <cell r="Q30">
            <v>-32823904.629999999</v>
          </cell>
          <cell r="R30">
            <v>-35423876</v>
          </cell>
          <cell r="S30">
            <v>-35423876</v>
          </cell>
          <cell r="T30">
            <v>-46930789.909999996</v>
          </cell>
          <cell r="U30">
            <v>-61760685.909999996</v>
          </cell>
          <cell r="V30">
            <v>-61760685.909999996</v>
          </cell>
          <cell r="W30">
            <v>-61760685.909999996</v>
          </cell>
          <cell r="X30">
            <v>-64460685.909999996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Intangible Assets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9081376.9400000013</v>
          </cell>
          <cell r="M32">
            <v>9081376.9400000013</v>
          </cell>
          <cell r="N32">
            <v>9081376.9400000013</v>
          </cell>
          <cell r="O32">
            <v>9081376.9400000013</v>
          </cell>
          <cell r="P32">
            <v>9081376.9400000013</v>
          </cell>
          <cell r="Q32">
            <v>9081376.9400000013</v>
          </cell>
          <cell r="R32">
            <v>9081346.6400000006</v>
          </cell>
          <cell r="S32">
            <v>9081346.6400000006</v>
          </cell>
          <cell r="T32">
            <v>18134356.384666666</v>
          </cell>
          <cell r="U32">
            <v>29780588.345666666</v>
          </cell>
          <cell r="V32">
            <v>29780588.345666666</v>
          </cell>
          <cell r="W32">
            <v>29780588.345666666</v>
          </cell>
          <cell r="X32">
            <v>29780588.345666666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Total Assets</v>
          </cell>
          <cell r="C34">
            <v>-25921848.329999998</v>
          </cell>
          <cell r="D34">
            <v>-26430370.579999998</v>
          </cell>
          <cell r="E34">
            <v>-26125483.18</v>
          </cell>
          <cell r="F34">
            <v>-24725032.539999999</v>
          </cell>
          <cell r="G34">
            <v>-24084298.389999997</v>
          </cell>
          <cell r="H34">
            <v>-24487119.629999999</v>
          </cell>
          <cell r="I34">
            <v>-24916696.159999996</v>
          </cell>
          <cell r="J34">
            <v>-23713545.849999998</v>
          </cell>
          <cell r="K34">
            <v>-24348949.079999998</v>
          </cell>
          <cell r="L34">
            <v>-26311154.84</v>
          </cell>
          <cell r="M34">
            <v>-26752158.099999998</v>
          </cell>
          <cell r="N34">
            <v>-26217002.52</v>
          </cell>
          <cell r="O34">
            <v>-26623187.064999994</v>
          </cell>
          <cell r="P34">
            <v>-26859931.279999997</v>
          </cell>
          <cell r="Q34">
            <v>-26909744.449999999</v>
          </cell>
          <cell r="R34">
            <v>-29046626.129999995</v>
          </cell>
          <cell r="S34">
            <v>-29071002.729999997</v>
          </cell>
          <cell r="T34">
            <v>-32044108.615333334</v>
          </cell>
          <cell r="U34">
            <v>-35735919.124333337</v>
          </cell>
          <cell r="V34">
            <v>-36134128.174333334</v>
          </cell>
          <cell r="W34">
            <v>-36990486.314333335</v>
          </cell>
          <cell r="X34">
            <v>-40744510.664333329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>Current Liabilities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Trade creditors</v>
          </cell>
          <cell r="C37">
            <v>0</v>
          </cell>
          <cell r="D37">
            <v>150000</v>
          </cell>
          <cell r="E37">
            <v>147000</v>
          </cell>
          <cell r="F37">
            <v>220000</v>
          </cell>
          <cell r="G37">
            <v>282000</v>
          </cell>
          <cell r="H37">
            <v>656161.19000000006</v>
          </cell>
          <cell r="I37">
            <v>1063385</v>
          </cell>
          <cell r="J37">
            <v>830739.31</v>
          </cell>
          <cell r="K37">
            <v>1398401.75</v>
          </cell>
          <cell r="L37">
            <v>1590264.86</v>
          </cell>
          <cell r="M37">
            <v>1700338.6</v>
          </cell>
          <cell r="N37">
            <v>2359700.66</v>
          </cell>
          <cell r="O37">
            <v>2522397.7249999996</v>
          </cell>
          <cell r="P37">
            <v>2753972.4400000004</v>
          </cell>
          <cell r="Q37">
            <v>2892489.8</v>
          </cell>
          <cell r="R37">
            <v>2997613.9299999997</v>
          </cell>
          <cell r="S37">
            <v>3102369</v>
          </cell>
          <cell r="T37">
            <v>3398607.5300000003</v>
          </cell>
          <cell r="U37">
            <v>3804139.1900000004</v>
          </cell>
          <cell r="V37">
            <v>4371148.42</v>
          </cell>
          <cell r="W37">
            <v>5306525.5100000007</v>
          </cell>
          <cell r="X37">
            <v>6245944.3599999994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B38" t="str">
            <v>Leave Provision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B39" t="str">
            <v>Accrued Expenses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107000</v>
          </cell>
          <cell r="W39">
            <v>107000</v>
          </cell>
          <cell r="X39">
            <v>107000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Lease liability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Tax Payable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Other current liability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InterCompany Payable</v>
          </cell>
          <cell r="C43">
            <v>3817974</v>
          </cell>
          <cell r="D43">
            <v>3963086.19</v>
          </cell>
          <cell r="E43">
            <v>3941839.34</v>
          </cell>
          <cell r="F43">
            <v>2401158.21</v>
          </cell>
          <cell r="G43">
            <v>1698424.06</v>
          </cell>
          <cell r="H43">
            <v>1727084.11</v>
          </cell>
          <cell r="I43">
            <v>1749436.83</v>
          </cell>
          <cell r="J43">
            <v>778932.21000000008</v>
          </cell>
          <cell r="K43">
            <v>846673.00000000012</v>
          </cell>
          <cell r="L43">
            <v>978362.29</v>
          </cell>
          <cell r="M43">
            <v>1309291.81</v>
          </cell>
          <cell r="N43">
            <v>114774.16999999998</v>
          </cell>
          <cell r="O43">
            <v>358261.65</v>
          </cell>
          <cell r="P43">
            <v>363173.87</v>
          </cell>
          <cell r="Q43">
            <v>274299.68000000005</v>
          </cell>
          <cell r="R43">
            <v>-293517.42999999993</v>
          </cell>
          <cell r="S43">
            <v>-373429.51</v>
          </cell>
          <cell r="T43">
            <v>196344.68</v>
          </cell>
          <cell r="U43">
            <v>-290776.21000000002</v>
          </cell>
          <cell r="V43">
            <v>-364796.99</v>
          </cell>
          <cell r="W43">
            <v>-443650.76999999996</v>
          </cell>
          <cell r="X43">
            <v>-329209.93000000005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Loan - Payable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Total Current Liabilities</v>
          </cell>
          <cell r="C45">
            <v>3817974</v>
          </cell>
          <cell r="D45">
            <v>4113086.19</v>
          </cell>
          <cell r="E45">
            <v>4088839.34</v>
          </cell>
          <cell r="F45">
            <v>2621158.21</v>
          </cell>
          <cell r="G45">
            <v>1980424.06</v>
          </cell>
          <cell r="H45">
            <v>2383245.3000000003</v>
          </cell>
          <cell r="I45">
            <v>2812821.83</v>
          </cell>
          <cell r="J45">
            <v>1609671.52</v>
          </cell>
          <cell r="K45">
            <v>2245074.75</v>
          </cell>
          <cell r="L45">
            <v>2568627.1500000004</v>
          </cell>
          <cell r="M45">
            <v>3009630.41</v>
          </cell>
          <cell r="N45">
            <v>2474474.83</v>
          </cell>
          <cell r="O45">
            <v>2880659.3749999995</v>
          </cell>
          <cell r="P45">
            <v>3117146.3100000005</v>
          </cell>
          <cell r="Q45">
            <v>3166789.48</v>
          </cell>
          <cell r="R45">
            <v>2704096.5</v>
          </cell>
          <cell r="S45">
            <v>2728939.49</v>
          </cell>
          <cell r="T45">
            <v>3594952.2100000004</v>
          </cell>
          <cell r="U45">
            <v>3513362.9800000004</v>
          </cell>
          <cell r="V45">
            <v>4113351.4299999997</v>
          </cell>
          <cell r="W45">
            <v>4969874.7400000012</v>
          </cell>
          <cell r="X45">
            <v>6023734.4299999997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B47" t="str">
            <v>Non Current Liabilities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B48" t="str">
            <v>Other non current liability</v>
          </cell>
          <cell r="C48">
            <v>22103875.030000001</v>
          </cell>
          <cell r="D48">
            <v>22103875.030000001</v>
          </cell>
          <cell r="E48">
            <v>22103875.030000001</v>
          </cell>
          <cell r="F48">
            <v>22103875.030000001</v>
          </cell>
          <cell r="G48">
            <v>22103875.030000001</v>
          </cell>
          <cell r="H48">
            <v>22103875.030000001</v>
          </cell>
          <cell r="I48">
            <v>22103875.030000001</v>
          </cell>
          <cell r="J48">
            <v>22103875.030000001</v>
          </cell>
          <cell r="K48">
            <v>22103875.030000001</v>
          </cell>
          <cell r="L48">
            <v>22103875.030000001</v>
          </cell>
          <cell r="M48">
            <v>22103875.030000001</v>
          </cell>
          <cell r="N48">
            <v>22103875.030000001</v>
          </cell>
          <cell r="O48">
            <v>22103875.030000001</v>
          </cell>
          <cell r="P48">
            <v>22103875.030000001</v>
          </cell>
          <cell r="Q48">
            <v>22103875.030000001</v>
          </cell>
          <cell r="R48">
            <v>24703874</v>
          </cell>
          <cell r="S48">
            <v>24703874</v>
          </cell>
          <cell r="T48">
            <v>24356598.899999999</v>
          </cell>
          <cell r="U48">
            <v>24946334.599999998</v>
          </cell>
          <cell r="V48">
            <v>24744555.199999996</v>
          </cell>
          <cell r="W48">
            <v>24744555.199999996</v>
          </cell>
          <cell r="X48">
            <v>27444555.199999996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Lease Liability - Non Current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Loan Liability - Non Current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Total Term Liabilities</v>
          </cell>
          <cell r="C51">
            <v>22103875.030000001</v>
          </cell>
          <cell r="D51">
            <v>22103875.030000001</v>
          </cell>
          <cell r="E51">
            <v>22103875.030000001</v>
          </cell>
          <cell r="F51">
            <v>22103875.030000001</v>
          </cell>
          <cell r="G51">
            <v>22103875.030000001</v>
          </cell>
          <cell r="H51">
            <v>22103875.030000001</v>
          </cell>
          <cell r="I51">
            <v>22103875.030000001</v>
          </cell>
          <cell r="J51">
            <v>22103875.030000001</v>
          </cell>
          <cell r="K51">
            <v>22103875.030000001</v>
          </cell>
          <cell r="L51">
            <v>22103875.030000001</v>
          </cell>
          <cell r="M51">
            <v>22103875.030000001</v>
          </cell>
          <cell r="N51">
            <v>22103875.030000001</v>
          </cell>
          <cell r="O51">
            <v>22103875.030000001</v>
          </cell>
          <cell r="P51">
            <v>22103875.030000001</v>
          </cell>
          <cell r="Q51">
            <v>22103875.030000001</v>
          </cell>
          <cell r="R51">
            <v>24703874</v>
          </cell>
          <cell r="S51">
            <v>24703874</v>
          </cell>
          <cell r="T51">
            <v>24356598.899999999</v>
          </cell>
          <cell r="U51">
            <v>24946334.599999998</v>
          </cell>
          <cell r="V51">
            <v>24744555.199999996</v>
          </cell>
          <cell r="W51">
            <v>24744555.199999996</v>
          </cell>
          <cell r="X51">
            <v>27444555.199999996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Total Liabilities</v>
          </cell>
          <cell r="C52">
            <v>25921849.030000001</v>
          </cell>
          <cell r="D52">
            <v>26216961.220000003</v>
          </cell>
          <cell r="E52">
            <v>26192714.370000001</v>
          </cell>
          <cell r="F52">
            <v>24725033.240000002</v>
          </cell>
          <cell r="G52">
            <v>24084299.09</v>
          </cell>
          <cell r="H52">
            <v>24487120.330000002</v>
          </cell>
          <cell r="I52">
            <v>24916696.859999999</v>
          </cell>
          <cell r="J52">
            <v>23713546.550000001</v>
          </cell>
          <cell r="K52">
            <v>24348949.780000001</v>
          </cell>
          <cell r="L52">
            <v>24672502.18</v>
          </cell>
          <cell r="M52">
            <v>25113505.440000001</v>
          </cell>
          <cell r="N52">
            <v>24578349.859999999</v>
          </cell>
          <cell r="O52">
            <v>24984534.405000001</v>
          </cell>
          <cell r="P52">
            <v>25221021.340000004</v>
          </cell>
          <cell r="Q52">
            <v>25270664.510000002</v>
          </cell>
          <cell r="R52">
            <v>27407970.5</v>
          </cell>
          <cell r="S52">
            <v>27432813.490000002</v>
          </cell>
          <cell r="T52">
            <v>27951551.109999999</v>
          </cell>
          <cell r="U52">
            <v>28459697.579999998</v>
          </cell>
          <cell r="V52">
            <v>28857906.629999995</v>
          </cell>
          <cell r="W52">
            <v>29714429.939999998</v>
          </cell>
          <cell r="X52">
            <v>33468289.629999995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Net Assets</v>
          </cell>
          <cell r="C54">
            <v>0.70000000298023224</v>
          </cell>
          <cell r="D54">
            <v>-213409.35999999568</v>
          </cell>
          <cell r="E54">
            <v>67231.190000001341</v>
          </cell>
          <cell r="F54">
            <v>0.70000000298023224</v>
          </cell>
          <cell r="G54">
            <v>0.70000000298023224</v>
          </cell>
          <cell r="H54">
            <v>0.70000000298023224</v>
          </cell>
          <cell r="I54">
            <v>0.70000000298023224</v>
          </cell>
          <cell r="J54">
            <v>0.70000000298023224</v>
          </cell>
          <cell r="K54">
            <v>0.70000000298023224</v>
          </cell>
          <cell r="L54">
            <v>-1638652.6600000001</v>
          </cell>
          <cell r="M54">
            <v>-1638652.6599999964</v>
          </cell>
          <cell r="N54">
            <v>-1638652.6600000001</v>
          </cell>
          <cell r="O54">
            <v>-1638652.6599999927</v>
          </cell>
          <cell r="P54">
            <v>-1638909.9399999939</v>
          </cell>
          <cell r="Q54">
            <v>-1639079.9399999976</v>
          </cell>
          <cell r="R54">
            <v>-1638655.6299999952</v>
          </cell>
          <cell r="S54">
            <v>-1638189.2399999946</v>
          </cell>
          <cell r="T54">
            <v>-4092557.5053333342</v>
          </cell>
          <cell r="U54">
            <v>-7276221.5443333387</v>
          </cell>
          <cell r="V54">
            <v>-7276221.5443333387</v>
          </cell>
          <cell r="W54">
            <v>-7276056.3743333369</v>
          </cell>
          <cell r="X54">
            <v>-7276221.0343333334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Shareholders Funds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Share Capital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-125000</v>
          </cell>
          <cell r="M57">
            <v>-125000</v>
          </cell>
          <cell r="N57">
            <v>-125000</v>
          </cell>
          <cell r="O57">
            <v>-125000</v>
          </cell>
          <cell r="P57">
            <v>-125000</v>
          </cell>
          <cell r="Q57">
            <v>-125000</v>
          </cell>
          <cell r="R57">
            <v>-125000</v>
          </cell>
          <cell r="S57">
            <v>-125000</v>
          </cell>
          <cell r="T57">
            <v>-135100</v>
          </cell>
          <cell r="U57">
            <v>-135207</v>
          </cell>
          <cell r="V57">
            <v>-135207</v>
          </cell>
          <cell r="W57">
            <v>-135207</v>
          </cell>
          <cell r="X57">
            <v>-135207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RESERVES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-350339.36</v>
          </cell>
          <cell r="V58">
            <v>-350339.36</v>
          </cell>
          <cell r="W58">
            <v>-350339.36</v>
          </cell>
          <cell r="X58">
            <v>-350339.36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B59" t="str">
            <v>Prior Year Retained Earnings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426840.77000000048</v>
          </cell>
          <cell r="M59">
            <v>426840.77000000048</v>
          </cell>
          <cell r="N59">
            <v>426840.77000000048</v>
          </cell>
          <cell r="O59">
            <v>426840.77000000048</v>
          </cell>
          <cell r="P59">
            <v>426840.77000000048</v>
          </cell>
          <cell r="Q59">
            <v>426840.77000000048</v>
          </cell>
          <cell r="R59">
            <v>426840.77000000048</v>
          </cell>
          <cell r="S59">
            <v>-1513653.3599999994</v>
          </cell>
          <cell r="T59">
            <v>-3957456.8353333329</v>
          </cell>
          <cell r="U59">
            <v>-6348824.4253333323</v>
          </cell>
          <cell r="V59">
            <v>-6348824.4253333323</v>
          </cell>
          <cell r="W59">
            <v>-6348824.4253333323</v>
          </cell>
          <cell r="X59">
            <v>-6348824.4253333323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Profit for the Period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-1940494.13</v>
          </cell>
          <cell r="M60">
            <v>-1940494.13</v>
          </cell>
          <cell r="N60">
            <v>-1940494.13</v>
          </cell>
          <cell r="O60">
            <v>-1940494.13</v>
          </cell>
          <cell r="P60">
            <v>-1940494.13</v>
          </cell>
          <cell r="Q60">
            <v>-1940494.13</v>
          </cell>
          <cell r="R60">
            <v>-1940494.13</v>
          </cell>
          <cell r="S60">
            <v>0</v>
          </cell>
          <cell r="T60">
            <v>0</v>
          </cell>
          <cell r="U60">
            <v>-441850.24900000001</v>
          </cell>
          <cell r="V60">
            <v>-441850.24900000001</v>
          </cell>
          <cell r="W60">
            <v>-441850.24900000001</v>
          </cell>
          <cell r="X60">
            <v>-441850.24900000001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Total of Shareholders Funds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-1638653.3599999994</v>
          </cell>
          <cell r="M61">
            <v>-1638653.3599999994</v>
          </cell>
          <cell r="N61">
            <v>-1638653.3599999994</v>
          </cell>
          <cell r="O61">
            <v>-1638653.3599999994</v>
          </cell>
          <cell r="P61">
            <v>-1638653.3599999994</v>
          </cell>
          <cell r="Q61">
            <v>-1638653.3599999994</v>
          </cell>
          <cell r="R61">
            <v>-1638653.3599999994</v>
          </cell>
          <cell r="S61">
            <v>-1638653.3599999994</v>
          </cell>
          <cell r="T61">
            <v>-4092556.8353333329</v>
          </cell>
          <cell r="U61">
            <v>-7276221.0343333324</v>
          </cell>
          <cell r="V61">
            <v>-7276221.0343333324</v>
          </cell>
          <cell r="W61">
            <v>-7276221.0343333324</v>
          </cell>
          <cell r="X61">
            <v>-7276221.0343333324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(Weekly)"/>
      <sheetName val="STL Daily view"/>
      <sheetName val="Accent"/>
      <sheetName val="Mirage"/>
      <sheetName val="Windsor"/>
      <sheetName val="STL Debtors FCST"/>
      <sheetName val="Sheet1"/>
      <sheetName val="Sheet1 (2)"/>
      <sheetName val="STL ATB"/>
      <sheetName val="BOSS ATB"/>
      <sheetName val="Imports Payment"/>
    </sheetNames>
    <sheetDataSet>
      <sheetData sheetId="0"/>
      <sheetData sheetId="1">
        <row r="7">
          <cell r="A7">
            <v>1</v>
          </cell>
          <cell r="D7" t="str">
            <v>Mon</v>
          </cell>
          <cell r="E7" t="str">
            <v>Tue</v>
          </cell>
          <cell r="F7" t="str">
            <v>Wed</v>
          </cell>
          <cell r="G7" t="str">
            <v>Thu</v>
          </cell>
          <cell r="H7" t="str">
            <v>Fri</v>
          </cell>
          <cell r="I7" t="str">
            <v>Mon</v>
          </cell>
          <cell r="J7" t="str">
            <v>Tue</v>
          </cell>
          <cell r="K7" t="str">
            <v>Wed</v>
          </cell>
          <cell r="L7" t="str">
            <v>Thu</v>
          </cell>
          <cell r="M7" t="str">
            <v>Fri</v>
          </cell>
          <cell r="N7" t="str">
            <v>Mon</v>
          </cell>
          <cell r="O7" t="str">
            <v>Tue</v>
          </cell>
          <cell r="P7" t="str">
            <v>Wed</v>
          </cell>
          <cell r="Q7" t="str">
            <v>Thu</v>
          </cell>
          <cell r="R7" t="str">
            <v>Fri</v>
          </cell>
          <cell r="S7" t="str">
            <v>Mon</v>
          </cell>
          <cell r="T7" t="str">
            <v>Tue</v>
          </cell>
          <cell r="U7" t="str">
            <v>Wed</v>
          </cell>
          <cell r="V7" t="str">
            <v>Thu</v>
          </cell>
          <cell r="W7" t="str">
            <v>Fri</v>
          </cell>
          <cell r="X7" t="str">
            <v>Mon</v>
          </cell>
          <cell r="Y7" t="str">
            <v>Tue</v>
          </cell>
          <cell r="Z7" t="str">
            <v>Wed</v>
          </cell>
          <cell r="AA7" t="str">
            <v>Thu</v>
          </cell>
          <cell r="AB7" t="str">
            <v>Fri</v>
          </cell>
          <cell r="AC7" t="str">
            <v>Mon</v>
          </cell>
          <cell r="AD7" t="str">
            <v>Tue</v>
          </cell>
          <cell r="AE7" t="str">
            <v>Wed</v>
          </cell>
          <cell r="AF7" t="str">
            <v>Thu</v>
          </cell>
          <cell r="AG7" t="str">
            <v>Fri</v>
          </cell>
          <cell r="AH7" t="str">
            <v>Mon</v>
          </cell>
          <cell r="AI7" t="str">
            <v>Tue</v>
          </cell>
          <cell r="AJ7" t="str">
            <v>Wed</v>
          </cell>
          <cell r="AK7" t="str">
            <v>Thu</v>
          </cell>
          <cell r="AL7" t="str">
            <v>Fri</v>
          </cell>
          <cell r="AM7" t="str">
            <v>Mon</v>
          </cell>
          <cell r="AN7" t="str">
            <v>Tue</v>
          </cell>
          <cell r="AO7" t="str">
            <v>Wed</v>
          </cell>
          <cell r="AP7" t="str">
            <v>Thu</v>
          </cell>
          <cell r="AQ7" t="str">
            <v>Fri</v>
          </cell>
          <cell r="AR7" t="str">
            <v>Mon</v>
          </cell>
          <cell r="AS7" t="str">
            <v>Tue</v>
          </cell>
          <cell r="AT7" t="str">
            <v>Wed</v>
          </cell>
          <cell r="AU7" t="str">
            <v>Thu</v>
          </cell>
          <cell r="AV7" t="str">
            <v>Fri</v>
          </cell>
          <cell r="AW7" t="str">
            <v>Mon</v>
          </cell>
          <cell r="AX7" t="str">
            <v>Tue</v>
          </cell>
          <cell r="AY7" t="str">
            <v>Wed</v>
          </cell>
          <cell r="AZ7" t="str">
            <v>Thu</v>
          </cell>
          <cell r="BA7" t="str">
            <v>Fri</v>
          </cell>
        </row>
        <row r="8">
          <cell r="A8">
            <v>2</v>
          </cell>
          <cell r="AB8">
            <v>-626</v>
          </cell>
        </row>
        <row r="9">
          <cell r="A9">
            <v>3</v>
          </cell>
          <cell r="B9" t="str">
            <v>CASHFLOWS FROM OPERATING ACTIVITIES</v>
          </cell>
          <cell r="H9">
            <v>-57</v>
          </cell>
          <cell r="I9">
            <v>-54</v>
          </cell>
          <cell r="J9">
            <v>233</v>
          </cell>
          <cell r="K9">
            <v>-79</v>
          </cell>
          <cell r="L9">
            <v>-123</v>
          </cell>
          <cell r="M9">
            <v>-49</v>
          </cell>
          <cell r="N9">
            <v>91</v>
          </cell>
          <cell r="O9">
            <v>66</v>
          </cell>
          <cell r="P9">
            <v>44</v>
          </cell>
          <cell r="Q9">
            <v>-56</v>
          </cell>
          <cell r="R9">
            <v>44</v>
          </cell>
          <cell r="S9">
            <v>-3</v>
          </cell>
          <cell r="T9">
            <v>10</v>
          </cell>
          <cell r="U9">
            <v>-59</v>
          </cell>
          <cell r="V9">
            <v>-32</v>
          </cell>
          <cell r="W9">
            <v>98</v>
          </cell>
          <cell r="X9">
            <v>-42</v>
          </cell>
          <cell r="Y9">
            <v>-142</v>
          </cell>
          <cell r="Z9">
            <v>-217</v>
          </cell>
          <cell r="AA9">
            <v>-239</v>
          </cell>
          <cell r="AB9">
            <v>-60</v>
          </cell>
          <cell r="AC9">
            <v>164</v>
          </cell>
          <cell r="AD9">
            <v>332</v>
          </cell>
        </row>
        <row r="10">
          <cell r="A10">
            <v>4</v>
          </cell>
          <cell r="B10" t="str">
            <v>A.  CUSTOMER RECEIPTS</v>
          </cell>
        </row>
        <row r="11">
          <cell r="A11">
            <v>5</v>
          </cell>
          <cell r="C11" t="str">
            <v>HO01  Manufacturing / Head Office</v>
          </cell>
          <cell r="BB11">
            <v>0</v>
          </cell>
        </row>
        <row r="12">
          <cell r="A12">
            <v>6</v>
          </cell>
          <cell r="C12" t="str">
            <v>HO20  Sydney</v>
          </cell>
          <cell r="BB12">
            <v>0</v>
          </cell>
        </row>
        <row r="13">
          <cell r="A13">
            <v>7</v>
          </cell>
          <cell r="C13" t="str">
            <v>HO21  Coffs Harbour</v>
          </cell>
          <cell r="BB13">
            <v>0</v>
          </cell>
        </row>
        <row r="14">
          <cell r="A14">
            <v>8</v>
          </cell>
          <cell r="C14" t="str">
            <v>HO22  Newcastle</v>
          </cell>
          <cell r="BB14">
            <v>0</v>
          </cell>
        </row>
        <row r="15">
          <cell r="A15">
            <v>9</v>
          </cell>
          <cell r="C15" t="str">
            <v>HO24  Wollongong</v>
          </cell>
          <cell r="BB15">
            <v>0</v>
          </cell>
        </row>
        <row r="16">
          <cell r="A16">
            <v>10</v>
          </cell>
          <cell r="C16" t="str">
            <v>HO30  Campbellfield / Melbourne</v>
          </cell>
          <cell r="BB16">
            <v>0</v>
          </cell>
        </row>
        <row r="17">
          <cell r="A17">
            <v>11</v>
          </cell>
          <cell r="C17" t="str">
            <v>HO32  Geelong</v>
          </cell>
          <cell r="BB17">
            <v>0</v>
          </cell>
        </row>
        <row r="18">
          <cell r="A18">
            <v>12</v>
          </cell>
          <cell r="C18" t="str">
            <v>HO34  Dandenong</v>
          </cell>
          <cell r="BB18">
            <v>0</v>
          </cell>
        </row>
        <row r="19">
          <cell r="A19">
            <v>13</v>
          </cell>
          <cell r="C19" t="str">
            <v>HO40  Brisbane</v>
          </cell>
          <cell r="BB19">
            <v>0</v>
          </cell>
        </row>
        <row r="20">
          <cell r="A20">
            <v>14</v>
          </cell>
          <cell r="C20" t="str">
            <v>HO41  Cairns</v>
          </cell>
          <cell r="BB20">
            <v>0</v>
          </cell>
        </row>
        <row r="21">
          <cell r="A21">
            <v>15</v>
          </cell>
          <cell r="C21" t="str">
            <v>HO42  Gold Coast</v>
          </cell>
          <cell r="BB21">
            <v>0</v>
          </cell>
        </row>
        <row r="22">
          <cell r="A22">
            <v>16</v>
          </cell>
          <cell r="C22" t="str">
            <v>HO43  Townsville</v>
          </cell>
          <cell r="BB22">
            <v>0</v>
          </cell>
        </row>
        <row r="23">
          <cell r="A23">
            <v>17</v>
          </cell>
          <cell r="C23" t="str">
            <v>HO44  Sunshine Coast</v>
          </cell>
          <cell r="BB23">
            <v>0</v>
          </cell>
        </row>
        <row r="24">
          <cell r="A24">
            <v>18</v>
          </cell>
          <cell r="C24" t="str">
            <v>HO50  Adelaide</v>
          </cell>
          <cell r="BB24">
            <v>0</v>
          </cell>
        </row>
        <row r="25">
          <cell r="A25">
            <v>19</v>
          </cell>
          <cell r="C25" t="str">
            <v>HO70  Hobart</v>
          </cell>
          <cell r="BB25">
            <v>0</v>
          </cell>
        </row>
        <row r="26">
          <cell r="A26">
            <v>20</v>
          </cell>
          <cell r="C26" t="str">
            <v>HO26  Wollongong (Doorland)</v>
          </cell>
          <cell r="BB26">
            <v>0</v>
          </cell>
        </row>
        <row r="27">
          <cell r="A27">
            <v>21</v>
          </cell>
          <cell r="C27" t="str">
            <v>HO27  Smeaton Grange (All-West)</v>
          </cell>
          <cell r="BB27">
            <v>0</v>
          </cell>
        </row>
        <row r="28">
          <cell r="A28">
            <v>22</v>
          </cell>
          <cell r="C28" t="str">
            <v>HO33 Eltham (Ross Doors)</v>
          </cell>
          <cell r="F28">
            <v>32</v>
          </cell>
          <cell r="BB28">
            <v>32</v>
          </cell>
        </row>
        <row r="29">
          <cell r="A29">
            <v>23</v>
          </cell>
          <cell r="C29" t="str">
            <v>Debtors Target - (over)/ under</v>
          </cell>
          <cell r="BB29">
            <v>0</v>
          </cell>
        </row>
        <row r="30">
          <cell r="A30">
            <v>24</v>
          </cell>
          <cell r="C30" t="str">
            <v>Dishonours</v>
          </cell>
          <cell r="D30">
            <v>-1</v>
          </cell>
          <cell r="I30">
            <v>-1</v>
          </cell>
          <cell r="K30">
            <v>-1</v>
          </cell>
          <cell r="L30">
            <v>-1</v>
          </cell>
          <cell r="M30">
            <v>-3</v>
          </cell>
          <cell r="X30">
            <v>-2</v>
          </cell>
          <cell r="Z30">
            <v>-3</v>
          </cell>
          <cell r="AA30">
            <v>-2</v>
          </cell>
          <cell r="BB30">
            <v>-14</v>
          </cell>
          <cell r="BC30" t="str">
            <v>May - $7,050</v>
          </cell>
        </row>
        <row r="31">
          <cell r="A31">
            <v>25</v>
          </cell>
          <cell r="C31" t="str">
            <v>Branch Debtors Receipts - NAB</v>
          </cell>
          <cell r="D31">
            <v>259</v>
          </cell>
          <cell r="E31">
            <v>292</v>
          </cell>
          <cell r="F31">
            <v>262</v>
          </cell>
          <cell r="G31">
            <v>599</v>
          </cell>
          <cell r="H31">
            <v>436</v>
          </cell>
          <cell r="I31">
            <v>289</v>
          </cell>
          <cell r="J31">
            <v>460</v>
          </cell>
          <cell r="K31">
            <v>195</v>
          </cell>
          <cell r="L31">
            <v>177</v>
          </cell>
          <cell r="M31">
            <v>193</v>
          </cell>
          <cell r="N31">
            <v>312</v>
          </cell>
          <cell r="O31">
            <v>313</v>
          </cell>
          <cell r="P31">
            <v>287</v>
          </cell>
          <cell r="Q31">
            <v>193</v>
          </cell>
          <cell r="R31">
            <v>262</v>
          </cell>
          <cell r="S31">
            <v>221</v>
          </cell>
          <cell r="T31">
            <v>260</v>
          </cell>
          <cell r="U31">
            <v>178</v>
          </cell>
          <cell r="V31">
            <v>215</v>
          </cell>
          <cell r="W31">
            <v>342</v>
          </cell>
          <cell r="X31">
            <v>254</v>
          </cell>
          <cell r="Y31">
            <v>203</v>
          </cell>
          <cell r="Z31">
            <v>224</v>
          </cell>
          <cell r="AA31">
            <v>391</v>
          </cell>
          <cell r="AB31">
            <v>718</v>
          </cell>
          <cell r="AC31">
            <v>554</v>
          </cell>
          <cell r="AD31">
            <v>624</v>
          </cell>
          <cell r="BB31">
            <v>8713</v>
          </cell>
          <cell r="BC31" t="str">
            <v>April - $6,800</v>
          </cell>
        </row>
        <row r="32">
          <cell r="A32">
            <v>26</v>
          </cell>
          <cell r="C32" t="str">
            <v>Branch Debtors Receipts - ANZ</v>
          </cell>
          <cell r="D32">
            <v>12</v>
          </cell>
          <cell r="E32">
            <v>10</v>
          </cell>
          <cell r="F32">
            <v>13</v>
          </cell>
          <cell r="G32">
            <v>57</v>
          </cell>
          <cell r="H32">
            <v>7</v>
          </cell>
          <cell r="I32">
            <v>8</v>
          </cell>
          <cell r="J32">
            <v>73</v>
          </cell>
          <cell r="K32">
            <v>27</v>
          </cell>
          <cell r="L32">
            <v>1</v>
          </cell>
          <cell r="M32">
            <v>11</v>
          </cell>
          <cell r="N32">
            <v>29</v>
          </cell>
          <cell r="O32">
            <v>3</v>
          </cell>
          <cell r="P32">
            <v>7</v>
          </cell>
          <cell r="Q32">
            <v>1</v>
          </cell>
          <cell r="R32">
            <v>32</v>
          </cell>
          <cell r="S32">
            <v>26</v>
          </cell>
          <cell r="T32">
            <v>0</v>
          </cell>
          <cell r="U32">
            <v>13</v>
          </cell>
          <cell r="V32">
            <v>3</v>
          </cell>
          <cell r="W32">
            <v>6</v>
          </cell>
          <cell r="X32">
            <v>6</v>
          </cell>
          <cell r="Y32">
            <v>5</v>
          </cell>
          <cell r="Z32">
            <v>12</v>
          </cell>
          <cell r="AA32">
            <v>22</v>
          </cell>
          <cell r="AB32">
            <v>22</v>
          </cell>
          <cell r="AC32">
            <v>10</v>
          </cell>
          <cell r="AD32">
            <v>8</v>
          </cell>
          <cell r="AE32">
            <v>300</v>
          </cell>
          <cell r="AF32">
            <v>300</v>
          </cell>
          <cell r="AG32">
            <v>300</v>
          </cell>
          <cell r="AH32">
            <v>50</v>
          </cell>
          <cell r="AI32">
            <v>450</v>
          </cell>
          <cell r="AJ32">
            <v>300</v>
          </cell>
          <cell r="AK32">
            <v>300</v>
          </cell>
          <cell r="AL32">
            <v>300</v>
          </cell>
          <cell r="AM32">
            <v>500</v>
          </cell>
          <cell r="AN32">
            <v>300</v>
          </cell>
          <cell r="AO32">
            <v>300</v>
          </cell>
          <cell r="AP32">
            <v>300</v>
          </cell>
          <cell r="AQ32">
            <v>300</v>
          </cell>
          <cell r="AR32">
            <v>300</v>
          </cell>
          <cell r="AS32">
            <v>250</v>
          </cell>
          <cell r="AT32">
            <v>250</v>
          </cell>
          <cell r="AU32">
            <v>250</v>
          </cell>
          <cell r="AV32">
            <v>250</v>
          </cell>
          <cell r="AW32">
            <v>300</v>
          </cell>
          <cell r="AX32">
            <v>800</v>
          </cell>
          <cell r="AY32">
            <v>800</v>
          </cell>
          <cell r="AZ32">
            <v>300</v>
          </cell>
          <cell r="BA32">
            <v>300</v>
          </cell>
          <cell r="BB32">
            <v>8224</v>
          </cell>
        </row>
        <row r="33">
          <cell r="A33">
            <v>27</v>
          </cell>
          <cell r="C33" t="str">
            <v xml:space="preserve">     Total Customer Receipts</v>
          </cell>
          <cell r="D33">
            <v>270</v>
          </cell>
          <cell r="E33">
            <v>302</v>
          </cell>
          <cell r="F33">
            <v>307</v>
          </cell>
          <cell r="G33">
            <v>656</v>
          </cell>
          <cell r="H33">
            <v>443</v>
          </cell>
          <cell r="I33">
            <v>296</v>
          </cell>
          <cell r="J33">
            <v>533</v>
          </cell>
          <cell r="K33">
            <v>221</v>
          </cell>
          <cell r="L33">
            <v>177</v>
          </cell>
          <cell r="M33">
            <v>201</v>
          </cell>
          <cell r="N33">
            <v>341</v>
          </cell>
          <cell r="O33">
            <v>316</v>
          </cell>
          <cell r="P33">
            <v>294</v>
          </cell>
          <cell r="Q33">
            <v>194</v>
          </cell>
          <cell r="R33">
            <v>294</v>
          </cell>
          <cell r="S33">
            <v>247</v>
          </cell>
          <cell r="T33">
            <v>260</v>
          </cell>
          <cell r="U33">
            <v>191</v>
          </cell>
          <cell r="V33">
            <v>218</v>
          </cell>
          <cell r="W33">
            <v>348</v>
          </cell>
          <cell r="X33">
            <v>258</v>
          </cell>
          <cell r="Y33">
            <v>208</v>
          </cell>
          <cell r="Z33">
            <v>233</v>
          </cell>
          <cell r="AA33">
            <v>411</v>
          </cell>
          <cell r="AB33">
            <v>740</v>
          </cell>
          <cell r="AC33">
            <v>564</v>
          </cell>
          <cell r="AD33">
            <v>632</v>
          </cell>
          <cell r="AE33">
            <v>300</v>
          </cell>
          <cell r="AF33">
            <v>300</v>
          </cell>
          <cell r="AG33">
            <v>300</v>
          </cell>
          <cell r="AH33">
            <v>50</v>
          </cell>
          <cell r="AI33">
            <v>450</v>
          </cell>
          <cell r="AJ33">
            <v>300</v>
          </cell>
          <cell r="AK33">
            <v>300</v>
          </cell>
          <cell r="AL33">
            <v>300</v>
          </cell>
          <cell r="AM33">
            <v>500</v>
          </cell>
          <cell r="AN33">
            <v>300</v>
          </cell>
          <cell r="AO33">
            <v>300</v>
          </cell>
          <cell r="AP33">
            <v>300</v>
          </cell>
          <cell r="AQ33">
            <v>300</v>
          </cell>
          <cell r="AR33">
            <v>300</v>
          </cell>
          <cell r="AS33">
            <v>250</v>
          </cell>
          <cell r="AT33">
            <v>250</v>
          </cell>
          <cell r="AU33">
            <v>250</v>
          </cell>
          <cell r="AV33">
            <v>250</v>
          </cell>
          <cell r="AW33">
            <v>300</v>
          </cell>
          <cell r="AX33">
            <v>800</v>
          </cell>
          <cell r="AY33">
            <v>800</v>
          </cell>
          <cell r="AZ33">
            <v>300</v>
          </cell>
          <cell r="BA33">
            <v>300</v>
          </cell>
          <cell r="BB33">
            <v>16955</v>
          </cell>
        </row>
        <row r="34">
          <cell r="A34">
            <v>28</v>
          </cell>
          <cell r="B34" t="str">
            <v>B.  SUPPLIER PAYMENTS</v>
          </cell>
        </row>
        <row r="35">
          <cell r="A35">
            <v>29</v>
          </cell>
          <cell r="C35" t="str">
            <v>ATA - 30 DAYS</v>
          </cell>
          <cell r="H35">
            <v>-16</v>
          </cell>
          <cell r="AC35">
            <v>-65</v>
          </cell>
          <cell r="AX35">
            <v>-62</v>
          </cell>
          <cell r="BB35">
            <v>-143</v>
          </cell>
        </row>
        <row r="36">
          <cell r="A36">
            <v>30</v>
          </cell>
          <cell r="C36" t="str">
            <v>B&amp;D - 30 DAYS</v>
          </cell>
          <cell r="H36">
            <v>-12</v>
          </cell>
          <cell r="AC36">
            <v>-11</v>
          </cell>
          <cell r="AX36">
            <v>-10</v>
          </cell>
          <cell r="BB36">
            <v>-33</v>
          </cell>
        </row>
        <row r="37">
          <cell r="A37">
            <v>31</v>
          </cell>
          <cell r="C37" t="str">
            <v>BASF</v>
          </cell>
          <cell r="BB37">
            <v>0</v>
          </cell>
        </row>
        <row r="38">
          <cell r="A38">
            <v>32</v>
          </cell>
          <cell r="C38" t="str">
            <v>Bluescope</v>
          </cell>
          <cell r="R38">
            <v>-328</v>
          </cell>
          <cell r="AM38">
            <v>-500</v>
          </cell>
          <cell r="BB38">
            <v>-828</v>
          </cell>
          <cell r="BC38" t="str">
            <v>2% discount</v>
          </cell>
        </row>
        <row r="39">
          <cell r="A39">
            <v>33</v>
          </cell>
          <cell r="C39" t="str">
            <v>Caltex - DD 21ST</v>
          </cell>
          <cell r="V39">
            <v>-36</v>
          </cell>
          <cell r="AR39">
            <v>-40</v>
          </cell>
          <cell r="BB39">
            <v>-76</v>
          </cell>
          <cell r="BC39" t="str">
            <v>SET PAYMENT DATES</v>
          </cell>
        </row>
        <row r="40">
          <cell r="A40">
            <v>34</v>
          </cell>
          <cell r="C40" t="str">
            <v>Capral - 60 DAYS</v>
          </cell>
          <cell r="G40">
            <v>-89</v>
          </cell>
          <cell r="H40">
            <v>-7</v>
          </cell>
          <cell r="AC40">
            <v>-40</v>
          </cell>
          <cell r="AX40">
            <v>-81</v>
          </cell>
          <cell r="BB40">
            <v>-217</v>
          </cell>
          <cell r="BC40" t="str">
            <v>60 days payment term</v>
          </cell>
        </row>
        <row r="41">
          <cell r="A41">
            <v>35</v>
          </cell>
          <cell r="C41" t="str">
            <v>Cedar</v>
          </cell>
          <cell r="Q41">
            <v>-27</v>
          </cell>
          <cell r="AG41">
            <v>-33</v>
          </cell>
          <cell r="AX41">
            <v>-32</v>
          </cell>
          <cell r="BB41">
            <v>-92</v>
          </cell>
        </row>
        <row r="42">
          <cell r="A42">
            <v>36</v>
          </cell>
          <cell r="C42" t="str">
            <v>Chamberlain</v>
          </cell>
          <cell r="R42">
            <v>-78</v>
          </cell>
          <cell r="AK42">
            <v>-97</v>
          </cell>
          <cell r="AX42">
            <v>-90</v>
          </cell>
          <cell r="BB42">
            <v>-265</v>
          </cell>
        </row>
        <row r="43">
          <cell r="A43">
            <v>37</v>
          </cell>
          <cell r="C43" t="str">
            <v>Electricity / Gas/ Telephone</v>
          </cell>
          <cell r="F43">
            <v>-1</v>
          </cell>
          <cell r="G43">
            <v>-8</v>
          </cell>
          <cell r="J43">
            <v>-15</v>
          </cell>
          <cell r="N43" t="str">
            <v xml:space="preserve"> </v>
          </cell>
          <cell r="T43">
            <v>-3</v>
          </cell>
          <cell r="U43">
            <v>-29</v>
          </cell>
          <cell r="X43">
            <v>-15</v>
          </cell>
          <cell r="AB43">
            <v>-23</v>
          </cell>
          <cell r="AD43">
            <v>-27</v>
          </cell>
          <cell r="AM43">
            <v>-34</v>
          </cell>
          <cell r="BB43">
            <v>-155</v>
          </cell>
        </row>
        <row r="44">
          <cell r="A44">
            <v>38</v>
          </cell>
          <cell r="C44" t="str">
            <v>Freight</v>
          </cell>
          <cell r="G44">
            <v>-89</v>
          </cell>
          <cell r="L44">
            <v>-42</v>
          </cell>
          <cell r="O44">
            <v>-5</v>
          </cell>
          <cell r="Q44">
            <v>-42</v>
          </cell>
          <cell r="X44">
            <v>-3</v>
          </cell>
          <cell r="AA44">
            <v>-7</v>
          </cell>
          <cell r="AB44">
            <v>-76</v>
          </cell>
          <cell r="AF44">
            <v>-50</v>
          </cell>
          <cell r="AM44">
            <v>-20</v>
          </cell>
          <cell r="AX44">
            <v>-150</v>
          </cell>
          <cell r="BB44">
            <v>-484</v>
          </cell>
          <cell r="BC44" t="str">
            <v>30 DAYS EOM</v>
          </cell>
        </row>
        <row r="45">
          <cell r="A45">
            <v>39</v>
          </cell>
          <cell r="C45" t="str">
            <v>Imports duty and freight</v>
          </cell>
          <cell r="O45">
            <v>-1</v>
          </cell>
          <cell r="Q45">
            <v>-9</v>
          </cell>
          <cell r="Z45">
            <v>-3</v>
          </cell>
          <cell r="AF45">
            <v>-5</v>
          </cell>
          <cell r="AJ45">
            <v>-25</v>
          </cell>
          <cell r="BB45">
            <v>-43</v>
          </cell>
        </row>
        <row r="46">
          <cell r="A46">
            <v>40</v>
          </cell>
          <cell r="C46" t="str">
            <v>International Creditors</v>
          </cell>
          <cell r="G46">
            <v>-44</v>
          </cell>
          <cell r="J46">
            <v>-236</v>
          </cell>
          <cell r="T46">
            <v>-45</v>
          </cell>
          <cell r="Y46">
            <v>-31</v>
          </cell>
          <cell r="AM46">
            <v>-148.87289473684211</v>
          </cell>
          <cell r="AQ46">
            <v>-22.838089430894311</v>
          </cell>
          <cell r="AX46">
            <v>-100</v>
          </cell>
          <cell r="BB46">
            <v>-627.71098416773646</v>
          </cell>
        </row>
        <row r="47">
          <cell r="A47">
            <v>41</v>
          </cell>
          <cell r="C47" t="str">
            <v>Onesteel - 60 DAYS</v>
          </cell>
          <cell r="F47">
            <v>-116</v>
          </cell>
          <cell r="AC47">
            <v>-113</v>
          </cell>
          <cell r="AX47">
            <v>-85</v>
          </cell>
          <cell r="BB47">
            <v>-314</v>
          </cell>
          <cell r="BC47" t="str">
            <v>60 days payment term</v>
          </cell>
        </row>
        <row r="48">
          <cell r="A48">
            <v>42</v>
          </cell>
          <cell r="C48" t="str">
            <v>Orrcon</v>
          </cell>
          <cell r="G48">
            <v>-38</v>
          </cell>
          <cell r="AC48">
            <v>-67</v>
          </cell>
          <cell r="AX48">
            <v>-50</v>
          </cell>
          <cell r="BB48">
            <v>-155</v>
          </cell>
        </row>
        <row r="49">
          <cell r="A49">
            <v>43</v>
          </cell>
          <cell r="C49" t="str">
            <v>Other Major Suppliers (comments)</v>
          </cell>
          <cell r="F49">
            <v>-29</v>
          </cell>
          <cell r="Q49">
            <v>-132</v>
          </cell>
          <cell r="R49">
            <v>-124</v>
          </cell>
          <cell r="T49">
            <v>-44</v>
          </cell>
          <cell r="AF49">
            <v>-78</v>
          </cell>
          <cell r="AG49">
            <v>-37</v>
          </cell>
          <cell r="AI49">
            <v>-17</v>
          </cell>
          <cell r="AJ49">
            <v>-11</v>
          </cell>
          <cell r="AK49">
            <v>-25</v>
          </cell>
          <cell r="BB49">
            <v>-497</v>
          </cell>
        </row>
        <row r="50">
          <cell r="A50">
            <v>44</v>
          </cell>
          <cell r="C50" t="str">
            <v>Property Rent</v>
          </cell>
          <cell r="H50">
            <v>-390</v>
          </cell>
          <cell r="R50">
            <v>-10</v>
          </cell>
          <cell r="W50">
            <v>-12</v>
          </cell>
          <cell r="AC50">
            <v>-256</v>
          </cell>
          <cell r="AG50">
            <v>-74</v>
          </cell>
          <cell r="AY50">
            <v>-350</v>
          </cell>
          <cell r="BB50">
            <v>-1092</v>
          </cell>
        </row>
        <row r="51">
          <cell r="A51">
            <v>45</v>
          </cell>
          <cell r="C51" t="str">
            <v>Rollformers - 35 DAYS</v>
          </cell>
          <cell r="L51">
            <v>-70</v>
          </cell>
          <cell r="O51">
            <v>-2</v>
          </cell>
          <cell r="Q51">
            <v>-3</v>
          </cell>
          <cell r="AG51">
            <v>-53</v>
          </cell>
          <cell r="BB51">
            <v>-128</v>
          </cell>
        </row>
        <row r="52">
          <cell r="A52">
            <v>46</v>
          </cell>
          <cell r="C52" t="str">
            <v>Stramit - 75 DAYS (CHANGE)</v>
          </cell>
          <cell r="R52">
            <v>-184</v>
          </cell>
          <cell r="AB52">
            <v>-7</v>
          </cell>
          <cell r="AE52">
            <v>-66</v>
          </cell>
          <cell r="AL52">
            <v>-146</v>
          </cell>
          <cell r="AX52">
            <v>-25</v>
          </cell>
          <cell r="BB52">
            <v>-428</v>
          </cell>
          <cell r="BC52" t="str">
            <v>75 days payment term
30 DAYS EOM</v>
          </cell>
        </row>
        <row r="53">
          <cell r="A53">
            <v>47</v>
          </cell>
          <cell r="C53" t="str">
            <v>Thomas Marsh - 60 DAYS</v>
          </cell>
          <cell r="G53">
            <v>-95</v>
          </cell>
          <cell r="AC53">
            <v>-92</v>
          </cell>
          <cell r="AX53">
            <v>-177</v>
          </cell>
          <cell r="BB53">
            <v>-364</v>
          </cell>
          <cell r="BC53" t="str">
            <v>60 days payment term</v>
          </cell>
        </row>
        <row r="54">
          <cell r="A54">
            <v>48</v>
          </cell>
          <cell r="C54" t="str">
            <v>Visa</v>
          </cell>
          <cell r="V54">
            <v>-35</v>
          </cell>
          <cell r="AR54">
            <v>-39</v>
          </cell>
          <cell r="BB54">
            <v>-74</v>
          </cell>
          <cell r="BC54" t="str">
            <v>SET PAYMENT DATES</v>
          </cell>
        </row>
        <row r="55">
          <cell r="A55">
            <v>49</v>
          </cell>
          <cell r="C55" t="str">
            <v>Advertising/ Sensis</v>
          </cell>
          <cell r="L55">
            <v>-31</v>
          </cell>
          <cell r="T55">
            <v>-18</v>
          </cell>
          <cell r="AA55">
            <v>-143</v>
          </cell>
          <cell r="AF55">
            <v>-29</v>
          </cell>
          <cell r="AI55">
            <v>-81</v>
          </cell>
          <cell r="AK55">
            <v>-60</v>
          </cell>
          <cell r="BA55">
            <v>-60</v>
          </cell>
          <cell r="BB55">
            <v>-422</v>
          </cell>
        </row>
        <row r="56">
          <cell r="A56">
            <v>50</v>
          </cell>
          <cell r="C56" t="str">
            <v>zOther Suppliers - Account - EFT</v>
          </cell>
          <cell r="E56">
            <v>-2</v>
          </cell>
          <cell r="F56">
            <v>-112</v>
          </cell>
          <cell r="G56">
            <v>-26</v>
          </cell>
          <cell r="H56">
            <v>-15</v>
          </cell>
          <cell r="L56">
            <v>-92</v>
          </cell>
          <cell r="O56">
            <v>-193</v>
          </cell>
          <cell r="Q56">
            <v>-67</v>
          </cell>
          <cell r="R56">
            <v>-7</v>
          </cell>
          <cell r="S56">
            <v>-4</v>
          </cell>
          <cell r="T56">
            <v>-57</v>
          </cell>
          <cell r="V56">
            <v>-91</v>
          </cell>
          <cell r="W56">
            <v>-56</v>
          </cell>
          <cell r="Z56">
            <v>-8</v>
          </cell>
          <cell r="AA56">
            <v>-6</v>
          </cell>
          <cell r="AB56">
            <v>-36</v>
          </cell>
          <cell r="AD56">
            <v>-2</v>
          </cell>
          <cell r="AF56">
            <v>-163</v>
          </cell>
          <cell r="AG56">
            <v>-200</v>
          </cell>
          <cell r="AI56">
            <v>-100</v>
          </cell>
          <cell r="AX56">
            <v>-100</v>
          </cell>
          <cell r="BB56">
            <v>-1337</v>
          </cell>
        </row>
        <row r="57">
          <cell r="A57">
            <v>51</v>
          </cell>
          <cell r="C57" t="str">
            <v>zOther Suppliers - Cheques</v>
          </cell>
          <cell r="D57">
            <v>0</v>
          </cell>
          <cell r="E57">
            <v>-1</v>
          </cell>
          <cell r="F57">
            <v>0</v>
          </cell>
          <cell r="H57">
            <v>-5</v>
          </cell>
          <cell r="I57">
            <v>-3</v>
          </cell>
          <cell r="J57">
            <v>-4</v>
          </cell>
          <cell r="K57">
            <v>0</v>
          </cell>
          <cell r="L57">
            <v>-1</v>
          </cell>
          <cell r="M57">
            <v>-5</v>
          </cell>
          <cell r="N57">
            <v>-2</v>
          </cell>
          <cell r="O57">
            <v>-12</v>
          </cell>
          <cell r="P57">
            <v>-1</v>
          </cell>
          <cell r="Q57">
            <v>-3</v>
          </cell>
          <cell r="R57">
            <v>-2</v>
          </cell>
          <cell r="S57">
            <v>-1</v>
          </cell>
          <cell r="T57">
            <v>-2</v>
          </cell>
          <cell r="U57">
            <v>-1</v>
          </cell>
          <cell r="V57">
            <v>-1</v>
          </cell>
          <cell r="W57">
            <v>-2</v>
          </cell>
          <cell r="X57">
            <v>-8</v>
          </cell>
          <cell r="Y57">
            <v>-3</v>
          </cell>
          <cell r="Z57">
            <v>-7</v>
          </cell>
          <cell r="AA57">
            <v>-2</v>
          </cell>
          <cell r="AB57">
            <v>-1</v>
          </cell>
          <cell r="AC57">
            <v>-6</v>
          </cell>
          <cell r="AD57">
            <v>-1</v>
          </cell>
          <cell r="AF57">
            <v>-30</v>
          </cell>
          <cell r="AK57">
            <v>-10</v>
          </cell>
          <cell r="AP57">
            <v>-10</v>
          </cell>
          <cell r="AU57">
            <v>-10</v>
          </cell>
          <cell r="AZ57">
            <v>-10</v>
          </cell>
          <cell r="BB57">
            <v>-144</v>
          </cell>
        </row>
        <row r="58">
          <cell r="A58">
            <v>52</v>
          </cell>
          <cell r="C58" t="str">
            <v>zOther Suppliers - Prompts - EFT</v>
          </cell>
          <cell r="L58">
            <v>-26</v>
          </cell>
          <cell r="Q58">
            <v>-17</v>
          </cell>
          <cell r="T58">
            <v>-11</v>
          </cell>
          <cell r="AA58">
            <v>-93</v>
          </cell>
          <cell r="AB58">
            <v>-21</v>
          </cell>
          <cell r="AE58">
            <v>-147</v>
          </cell>
          <cell r="AF58">
            <v>-100</v>
          </cell>
          <cell r="AI58">
            <v>-82</v>
          </cell>
          <cell r="AK58">
            <v>-75</v>
          </cell>
          <cell r="AP58">
            <v>-75</v>
          </cell>
          <cell r="AU58">
            <v>-75</v>
          </cell>
          <cell r="AX58">
            <v>-73</v>
          </cell>
          <cell r="AZ58">
            <v>-75</v>
          </cell>
          <cell r="BB58">
            <v>-870</v>
          </cell>
        </row>
        <row r="59">
          <cell r="A59">
            <v>53</v>
          </cell>
          <cell r="C59" t="str">
            <v xml:space="preserve">     Total Supplier Payments</v>
          </cell>
          <cell r="D59">
            <v>0</v>
          </cell>
          <cell r="E59">
            <v>-3</v>
          </cell>
          <cell r="F59">
            <v>-258</v>
          </cell>
          <cell r="G59">
            <v>-389</v>
          </cell>
          <cell r="H59">
            <v>-445</v>
          </cell>
          <cell r="I59">
            <v>-3</v>
          </cell>
          <cell r="J59">
            <v>-255</v>
          </cell>
          <cell r="K59">
            <v>0</v>
          </cell>
          <cell r="L59">
            <v>-262</v>
          </cell>
          <cell r="M59">
            <v>-5</v>
          </cell>
          <cell r="N59">
            <v>-2</v>
          </cell>
          <cell r="O59">
            <v>-213</v>
          </cell>
          <cell r="P59">
            <v>-1</v>
          </cell>
          <cell r="Q59">
            <v>-300</v>
          </cell>
          <cell r="R59">
            <v>-733</v>
          </cell>
          <cell r="S59">
            <v>-5</v>
          </cell>
          <cell r="T59">
            <v>-180</v>
          </cell>
          <cell r="U59">
            <v>-30</v>
          </cell>
          <cell r="V59">
            <v>-163</v>
          </cell>
          <cell r="W59">
            <v>-70</v>
          </cell>
          <cell r="X59">
            <v>-26</v>
          </cell>
          <cell r="Y59">
            <v>-34</v>
          </cell>
          <cell r="Z59">
            <v>-18</v>
          </cell>
          <cell r="AA59">
            <v>-251</v>
          </cell>
          <cell r="AB59">
            <v>-164</v>
          </cell>
          <cell r="AC59">
            <v>-650</v>
          </cell>
          <cell r="AD59">
            <v>-30</v>
          </cell>
          <cell r="AE59">
            <v>-213</v>
          </cell>
          <cell r="AF59">
            <v>-455</v>
          </cell>
          <cell r="AG59">
            <v>-397</v>
          </cell>
          <cell r="AH59">
            <v>0</v>
          </cell>
          <cell r="AI59">
            <v>-280</v>
          </cell>
          <cell r="AJ59">
            <v>-36</v>
          </cell>
          <cell r="AK59">
            <v>-267</v>
          </cell>
          <cell r="AL59">
            <v>-146</v>
          </cell>
          <cell r="AM59">
            <v>-702.87289473684211</v>
          </cell>
          <cell r="AN59">
            <v>0</v>
          </cell>
          <cell r="AO59">
            <v>0</v>
          </cell>
          <cell r="AP59">
            <v>-85</v>
          </cell>
          <cell r="AQ59">
            <v>-22.838089430894311</v>
          </cell>
          <cell r="AR59">
            <v>-79</v>
          </cell>
          <cell r="AS59">
            <v>0</v>
          </cell>
          <cell r="AT59">
            <v>0</v>
          </cell>
          <cell r="AU59">
            <v>-85</v>
          </cell>
          <cell r="AV59">
            <v>0</v>
          </cell>
          <cell r="AW59">
            <v>0</v>
          </cell>
          <cell r="AX59">
            <v>-1035</v>
          </cell>
          <cell r="AY59">
            <v>-350</v>
          </cell>
          <cell r="AZ59">
            <v>-85</v>
          </cell>
          <cell r="BA59">
            <v>-60</v>
          </cell>
          <cell r="BB59">
            <v>-8788.7109841677375</v>
          </cell>
        </row>
        <row r="60">
          <cell r="A60">
            <v>54</v>
          </cell>
          <cell r="B60" t="str">
            <v>C.  WAGES / PERSONNEL</v>
          </cell>
        </row>
        <row r="61">
          <cell r="A61">
            <v>55</v>
          </cell>
          <cell r="C61" t="str">
            <v>Payroll Wages &amp; Suppliers</v>
          </cell>
          <cell r="D61">
            <v>-8</v>
          </cell>
          <cell r="F61">
            <v>-214</v>
          </cell>
          <cell r="G61">
            <v>-1</v>
          </cell>
          <cell r="J61">
            <v>-8</v>
          </cell>
          <cell r="K61">
            <v>-227</v>
          </cell>
          <cell r="P61">
            <v>-212</v>
          </cell>
          <cell r="Q61">
            <v>-56</v>
          </cell>
          <cell r="U61">
            <v>-234</v>
          </cell>
          <cell r="Y61">
            <v>-12</v>
          </cell>
          <cell r="Z61">
            <v>-211</v>
          </cell>
          <cell r="AA61">
            <v>-2</v>
          </cell>
          <cell r="AB61">
            <v>-8</v>
          </cell>
          <cell r="AE61">
            <v>-215</v>
          </cell>
          <cell r="AJ61">
            <v>-220</v>
          </cell>
          <cell r="AK61">
            <v>-30</v>
          </cell>
          <cell r="AO61">
            <v>-220</v>
          </cell>
          <cell r="AT61">
            <v>-220</v>
          </cell>
          <cell r="AY61">
            <v>-220</v>
          </cell>
          <cell r="BB61">
            <v>-2318</v>
          </cell>
        </row>
        <row r="62">
          <cell r="A62">
            <v>56</v>
          </cell>
          <cell r="C62" t="str">
            <v>Subcontractors</v>
          </cell>
          <cell r="G62">
            <v>-124</v>
          </cell>
          <cell r="L62">
            <v>-123</v>
          </cell>
          <cell r="Q62">
            <v>-113</v>
          </cell>
          <cell r="R62">
            <v>-2</v>
          </cell>
          <cell r="V62">
            <v>-120</v>
          </cell>
          <cell r="AA62">
            <v>-138</v>
          </cell>
          <cell r="AF62">
            <v>-125</v>
          </cell>
          <cell r="AK62">
            <v>-125</v>
          </cell>
          <cell r="AP62">
            <v>-125</v>
          </cell>
          <cell r="AU62">
            <v>-125</v>
          </cell>
          <cell r="AZ62">
            <v>-125</v>
          </cell>
          <cell r="BB62">
            <v>-1245</v>
          </cell>
        </row>
        <row r="63">
          <cell r="A63">
            <v>57</v>
          </cell>
          <cell r="C63" t="str">
            <v>Superannuation</v>
          </cell>
          <cell r="N63">
            <v>-69</v>
          </cell>
          <cell r="O63">
            <v>-46</v>
          </cell>
          <cell r="AI63">
            <v>-108</v>
          </cell>
          <cell r="BA63">
            <v>-160</v>
          </cell>
          <cell r="BB63">
            <v>-383</v>
          </cell>
        </row>
        <row r="64">
          <cell r="A64">
            <v>58</v>
          </cell>
          <cell r="C64" t="str">
            <v>PAYG Taxes</v>
          </cell>
          <cell r="G64">
            <v>-73</v>
          </cell>
          <cell r="M64">
            <v>-52</v>
          </cell>
          <cell r="Q64">
            <v>-60</v>
          </cell>
          <cell r="V64">
            <v>-49</v>
          </cell>
          <cell r="AA64">
            <v>-85</v>
          </cell>
          <cell r="AF64">
            <v>-67</v>
          </cell>
          <cell r="AK64">
            <v>-50</v>
          </cell>
          <cell r="AP64">
            <v>-50</v>
          </cell>
          <cell r="AU64">
            <v>-50</v>
          </cell>
          <cell r="AZ64">
            <v>-50</v>
          </cell>
          <cell r="BB64">
            <v>-586</v>
          </cell>
          <cell r="BC64" t="str">
            <v xml:space="preserve"> PAYG MUST BE PAID SEP.</v>
          </cell>
        </row>
        <row r="65">
          <cell r="A65">
            <v>59</v>
          </cell>
          <cell r="C65" t="str">
            <v>Payroll Taxes</v>
          </cell>
          <cell r="M65">
            <v>-67</v>
          </cell>
          <cell r="AG65">
            <v>-64</v>
          </cell>
          <cell r="BA65">
            <v>-90</v>
          </cell>
          <cell r="BB65">
            <v>-221</v>
          </cell>
        </row>
        <row r="66">
          <cell r="A66">
            <v>60</v>
          </cell>
          <cell r="C66" t="str">
            <v>Workcover Qld - DD</v>
          </cell>
          <cell r="AG66">
            <v>-63</v>
          </cell>
          <cell r="BB66">
            <v>-63</v>
          </cell>
        </row>
        <row r="67">
          <cell r="A67">
            <v>61</v>
          </cell>
          <cell r="C67" t="str">
            <v>GIO NSW</v>
          </cell>
          <cell r="BB67">
            <v>0</v>
          </cell>
        </row>
        <row r="68">
          <cell r="A68">
            <v>62</v>
          </cell>
          <cell r="C68" t="str">
            <v>CGU VIC</v>
          </cell>
          <cell r="H68">
            <v>-6</v>
          </cell>
          <cell r="AC68">
            <v>-6</v>
          </cell>
          <cell r="AY68">
            <v>-6</v>
          </cell>
          <cell r="BB68">
            <v>-18</v>
          </cell>
        </row>
        <row r="69">
          <cell r="A69">
            <v>63</v>
          </cell>
          <cell r="C69" t="str">
            <v>PAYROLL OTHER</v>
          </cell>
          <cell r="M69">
            <v>-4</v>
          </cell>
          <cell r="S69">
            <v>-2</v>
          </cell>
          <cell r="AF69">
            <v>-2</v>
          </cell>
          <cell r="AG69">
            <v>-5</v>
          </cell>
          <cell r="AL69">
            <v>-30</v>
          </cell>
          <cell r="BB69">
            <v>-43</v>
          </cell>
        </row>
        <row r="70">
          <cell r="A70">
            <v>64</v>
          </cell>
          <cell r="C70" t="str">
            <v xml:space="preserve">     Total Wages / Personnel</v>
          </cell>
          <cell r="D70">
            <v>-8</v>
          </cell>
          <cell r="E70">
            <v>0</v>
          </cell>
          <cell r="F70">
            <v>-214</v>
          </cell>
          <cell r="G70">
            <v>-198</v>
          </cell>
          <cell r="H70">
            <v>-6</v>
          </cell>
          <cell r="I70">
            <v>0</v>
          </cell>
          <cell r="J70">
            <v>-8</v>
          </cell>
          <cell r="K70">
            <v>-227</v>
          </cell>
          <cell r="L70">
            <v>-123</v>
          </cell>
          <cell r="M70">
            <v>-123</v>
          </cell>
          <cell r="N70">
            <v>-69</v>
          </cell>
          <cell r="O70">
            <v>-46</v>
          </cell>
          <cell r="P70">
            <v>-212</v>
          </cell>
          <cell r="Q70">
            <v>-229</v>
          </cell>
          <cell r="R70">
            <v>-2</v>
          </cell>
          <cell r="S70">
            <v>-2</v>
          </cell>
          <cell r="T70">
            <v>0</v>
          </cell>
          <cell r="U70">
            <v>-234</v>
          </cell>
          <cell r="V70">
            <v>-169</v>
          </cell>
          <cell r="W70">
            <v>0</v>
          </cell>
          <cell r="X70">
            <v>0</v>
          </cell>
          <cell r="Y70">
            <v>-12</v>
          </cell>
          <cell r="Z70">
            <v>-211</v>
          </cell>
          <cell r="AA70">
            <v>-225</v>
          </cell>
          <cell r="AB70">
            <v>-8</v>
          </cell>
          <cell r="AC70">
            <v>-6</v>
          </cell>
          <cell r="AD70">
            <v>0</v>
          </cell>
          <cell r="AE70">
            <v>-215</v>
          </cell>
          <cell r="AF70">
            <v>-194</v>
          </cell>
          <cell r="AG70">
            <v>-132</v>
          </cell>
          <cell r="AH70">
            <v>0</v>
          </cell>
          <cell r="AI70">
            <v>-108</v>
          </cell>
          <cell r="AJ70">
            <v>-220</v>
          </cell>
          <cell r="AK70">
            <v>-205</v>
          </cell>
          <cell r="AL70">
            <v>-30</v>
          </cell>
          <cell r="AM70">
            <v>0</v>
          </cell>
          <cell r="AN70">
            <v>0</v>
          </cell>
          <cell r="AO70">
            <v>-220</v>
          </cell>
          <cell r="AP70">
            <v>-175</v>
          </cell>
          <cell r="AQ70">
            <v>0</v>
          </cell>
          <cell r="AR70">
            <v>0</v>
          </cell>
          <cell r="AS70">
            <v>0</v>
          </cell>
          <cell r="AT70">
            <v>-220</v>
          </cell>
          <cell r="AU70">
            <v>-175</v>
          </cell>
          <cell r="AV70">
            <v>0</v>
          </cell>
          <cell r="AW70">
            <v>0</v>
          </cell>
          <cell r="AX70">
            <v>0</v>
          </cell>
          <cell r="AY70">
            <v>-226</v>
          </cell>
          <cell r="AZ70">
            <v>-175</v>
          </cell>
          <cell r="BA70">
            <v>-250</v>
          </cell>
          <cell r="BB70">
            <v>-4877</v>
          </cell>
        </row>
        <row r="71">
          <cell r="A71">
            <v>65</v>
          </cell>
          <cell r="B71" t="str">
            <v>D.  TAXES</v>
          </cell>
        </row>
        <row r="72">
          <cell r="A72">
            <v>66</v>
          </cell>
          <cell r="C72" t="str">
            <v>Income/FBT Tax</v>
          </cell>
          <cell r="AC72">
            <v>-263</v>
          </cell>
          <cell r="AQ72">
            <v>-505</v>
          </cell>
          <cell r="BB72">
            <v>-768</v>
          </cell>
        </row>
        <row r="73">
          <cell r="A73">
            <v>67</v>
          </cell>
          <cell r="C73" t="str">
            <v>STL GST</v>
          </cell>
          <cell r="G73">
            <v>-150</v>
          </cell>
          <cell r="X73">
            <v>-5</v>
          </cell>
          <cell r="Z73">
            <v>-303</v>
          </cell>
          <cell r="AP73">
            <v>-150</v>
          </cell>
          <cell r="BB73">
            <v>-608</v>
          </cell>
        </row>
        <row r="74">
          <cell r="A74">
            <v>68</v>
          </cell>
          <cell r="C74" t="str">
            <v xml:space="preserve">     Total Taxes</v>
          </cell>
          <cell r="D74">
            <v>0</v>
          </cell>
          <cell r="E74">
            <v>0</v>
          </cell>
          <cell r="F74">
            <v>0</v>
          </cell>
          <cell r="G74">
            <v>-150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-5</v>
          </cell>
          <cell r="Y74">
            <v>0</v>
          </cell>
          <cell r="Z74">
            <v>-303</v>
          </cell>
          <cell r="AA74">
            <v>0</v>
          </cell>
          <cell r="AB74">
            <v>0</v>
          </cell>
          <cell r="AC74">
            <v>-263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-150</v>
          </cell>
          <cell r="AQ74">
            <v>-505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-1376</v>
          </cell>
        </row>
        <row r="75">
          <cell r="A75">
            <v>69</v>
          </cell>
          <cell r="B75" t="str">
            <v>E.  OTHER</v>
          </cell>
        </row>
        <row r="76">
          <cell r="A76">
            <v>70</v>
          </cell>
          <cell r="C76" t="str">
            <v>Interest Received</v>
          </cell>
          <cell r="G76">
            <v>2</v>
          </cell>
          <cell r="AB76">
            <v>2</v>
          </cell>
          <cell r="AX76">
            <v>2</v>
          </cell>
          <cell r="BB76">
            <v>6</v>
          </cell>
        </row>
        <row r="77">
          <cell r="A77">
            <v>71</v>
          </cell>
          <cell r="C77" t="str">
            <v>Interest &amp; Other Costs of Finance Paid</v>
          </cell>
          <cell r="BB77">
            <v>0</v>
          </cell>
        </row>
        <row r="78">
          <cell r="A78">
            <v>72</v>
          </cell>
          <cell r="C78" t="str">
            <v>Bank Charges</v>
          </cell>
          <cell r="G78">
            <v>-2</v>
          </cell>
          <cell r="H78">
            <v>-11</v>
          </cell>
          <cell r="AB78">
            <v>-12</v>
          </cell>
          <cell r="AX78">
            <v>-2</v>
          </cell>
          <cell r="AY78">
            <v>-11</v>
          </cell>
          <cell r="BB78">
            <v>-38</v>
          </cell>
        </row>
        <row r="79">
          <cell r="A79">
            <v>73</v>
          </cell>
          <cell r="C79" t="str">
            <v>Others</v>
          </cell>
          <cell r="BB79">
            <v>0</v>
          </cell>
        </row>
        <row r="80">
          <cell r="A80">
            <v>74</v>
          </cell>
          <cell r="C80" t="str">
            <v xml:space="preserve">     Total Other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-11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-10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-11</v>
          </cell>
          <cell r="AZ80">
            <v>0</v>
          </cell>
          <cell r="BA80">
            <v>0</v>
          </cell>
          <cell r="BB80">
            <v>-32</v>
          </cell>
        </row>
        <row r="81">
          <cell r="A81">
            <v>75</v>
          </cell>
          <cell r="B81" t="str">
            <v>NET CASH INFLOW (OUTFLOW) FROM OPERATING ACTIVITIES</v>
          </cell>
          <cell r="D81">
            <v>262</v>
          </cell>
          <cell r="E81">
            <v>299</v>
          </cell>
          <cell r="F81">
            <v>-165</v>
          </cell>
          <cell r="G81">
            <v>-81</v>
          </cell>
          <cell r="H81">
            <v>-19</v>
          </cell>
          <cell r="I81">
            <v>293</v>
          </cell>
          <cell r="J81">
            <v>270</v>
          </cell>
          <cell r="K81">
            <v>-6</v>
          </cell>
          <cell r="L81">
            <v>-208</v>
          </cell>
          <cell r="M81">
            <v>73</v>
          </cell>
          <cell r="N81">
            <v>270</v>
          </cell>
          <cell r="O81">
            <v>57</v>
          </cell>
          <cell r="P81">
            <v>81</v>
          </cell>
          <cell r="Q81">
            <v>-335</v>
          </cell>
          <cell r="R81">
            <v>-441</v>
          </cell>
          <cell r="S81">
            <v>240</v>
          </cell>
          <cell r="T81">
            <v>80</v>
          </cell>
          <cell r="U81">
            <v>-73</v>
          </cell>
          <cell r="V81">
            <v>-114</v>
          </cell>
          <cell r="W81">
            <v>278</v>
          </cell>
          <cell r="X81">
            <v>227</v>
          </cell>
          <cell r="Y81">
            <v>162</v>
          </cell>
          <cell r="Z81">
            <v>-299</v>
          </cell>
          <cell r="AA81">
            <v>-65</v>
          </cell>
          <cell r="AB81">
            <v>558</v>
          </cell>
          <cell r="AC81">
            <v>-355</v>
          </cell>
          <cell r="AD81">
            <v>602</v>
          </cell>
          <cell r="AE81">
            <v>-128</v>
          </cell>
          <cell r="AF81">
            <v>-349</v>
          </cell>
          <cell r="AG81">
            <v>-229</v>
          </cell>
          <cell r="AH81">
            <v>50</v>
          </cell>
          <cell r="AI81">
            <v>62</v>
          </cell>
          <cell r="AJ81">
            <v>44</v>
          </cell>
          <cell r="AK81">
            <v>-172</v>
          </cell>
          <cell r="AL81">
            <v>124</v>
          </cell>
          <cell r="AM81">
            <v>-202.87289473684211</v>
          </cell>
          <cell r="AN81">
            <v>300</v>
          </cell>
          <cell r="AO81">
            <v>80</v>
          </cell>
          <cell r="AP81">
            <v>-110</v>
          </cell>
          <cell r="AQ81">
            <v>-227.83808943089434</v>
          </cell>
          <cell r="AR81">
            <v>221</v>
          </cell>
          <cell r="AS81">
            <v>250</v>
          </cell>
          <cell r="AT81">
            <v>30</v>
          </cell>
          <cell r="AU81">
            <v>-10</v>
          </cell>
          <cell r="AV81">
            <v>250</v>
          </cell>
          <cell r="AW81">
            <v>300</v>
          </cell>
          <cell r="AX81">
            <v>-235</v>
          </cell>
          <cell r="AY81">
            <v>213</v>
          </cell>
          <cell r="AZ81">
            <v>40</v>
          </cell>
          <cell r="BA81">
            <v>-10</v>
          </cell>
          <cell r="BB81">
            <v>1881.2890158322625</v>
          </cell>
        </row>
        <row r="82">
          <cell r="A82">
            <v>76</v>
          </cell>
          <cell r="B82" t="str">
            <v>CASHFLOWS FROM INVESTING ACTIVITIES</v>
          </cell>
        </row>
        <row r="83">
          <cell r="A83">
            <v>77</v>
          </cell>
          <cell r="C83" t="str">
            <v>Payments for Property, Plant &amp; Equipment</v>
          </cell>
          <cell r="AQ83">
            <v>-1600</v>
          </cell>
          <cell r="BB83">
            <v>-1600</v>
          </cell>
        </row>
        <row r="84">
          <cell r="A84">
            <v>78</v>
          </cell>
          <cell r="C84" t="str">
            <v>Payments for Investments</v>
          </cell>
          <cell r="AQ84">
            <v>1600</v>
          </cell>
          <cell r="BB84">
            <v>1600</v>
          </cell>
        </row>
        <row r="85">
          <cell r="A85">
            <v>79</v>
          </cell>
          <cell r="C85" t="str">
            <v>Pre-Acquisition Costs</v>
          </cell>
          <cell r="BB85">
            <v>0</v>
          </cell>
        </row>
        <row r="86">
          <cell r="A86">
            <v>80</v>
          </cell>
          <cell r="C86" t="str">
            <v>Post-Acquisition Costs</v>
          </cell>
          <cell r="BB86">
            <v>0</v>
          </cell>
        </row>
        <row r="87">
          <cell r="A87">
            <v>81</v>
          </cell>
          <cell r="C87" t="str">
            <v>Other</v>
          </cell>
          <cell r="BB87">
            <v>0</v>
          </cell>
          <cell r="BC87" t="str">
            <v>Share capital</v>
          </cell>
        </row>
        <row r="88">
          <cell r="A88">
            <v>82</v>
          </cell>
          <cell r="B88" t="str">
            <v>NET CASH INFLOW (OUTFLOW) FROM INVESTING ACTIVITIES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</row>
        <row r="89">
          <cell r="A89">
            <v>83</v>
          </cell>
          <cell r="B89" t="str">
            <v>CASHFLOWS FROM FINANCING ACTIVITIES</v>
          </cell>
        </row>
        <row r="90">
          <cell r="A90">
            <v>84</v>
          </cell>
          <cell r="C90" t="str">
            <v>Proceeds from Issue of Shares</v>
          </cell>
          <cell r="BB90">
            <v>0</v>
          </cell>
        </row>
        <row r="91">
          <cell r="A91">
            <v>85</v>
          </cell>
          <cell r="C91" t="str">
            <v>Proceeds from Borrowings</v>
          </cell>
          <cell r="BB91">
            <v>0</v>
          </cell>
          <cell r="BC91" t="str">
            <v>Fund from BOS to Bradbury</v>
          </cell>
        </row>
        <row r="92">
          <cell r="A92">
            <v>86</v>
          </cell>
          <cell r="C92" t="str">
            <v>Repayment of Borrowings</v>
          </cell>
          <cell r="AX92">
            <v>-750</v>
          </cell>
          <cell r="BB92">
            <v>-750</v>
          </cell>
        </row>
        <row r="93">
          <cell r="A93">
            <v>87</v>
          </cell>
          <cell r="C93" t="str">
            <v>BOSI Loan Interest/Charges</v>
          </cell>
          <cell r="AX93">
            <v>-1018</v>
          </cell>
          <cell r="BB93">
            <v>-1018</v>
          </cell>
          <cell r="BC93" t="str">
            <v>Quarterly Interest payment</v>
          </cell>
        </row>
        <row r="94">
          <cell r="A94">
            <v>88</v>
          </cell>
          <cell r="C94" t="str">
            <v>Dividends Paid</v>
          </cell>
          <cell r="BB94">
            <v>0</v>
          </cell>
        </row>
        <row r="95">
          <cell r="A95">
            <v>89</v>
          </cell>
          <cell r="C95" t="str">
            <v>Other</v>
          </cell>
          <cell r="BB95">
            <v>0</v>
          </cell>
        </row>
        <row r="96">
          <cell r="A96">
            <v>90</v>
          </cell>
          <cell r="B96" t="str">
            <v>NET CASH INFLOW (OUTFLOW) FROM FINANCING ACTIVITIES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-1768</v>
          </cell>
          <cell r="AY96">
            <v>0</v>
          </cell>
          <cell r="AZ96">
            <v>0</v>
          </cell>
          <cell r="BA96">
            <v>0</v>
          </cell>
          <cell r="BB96">
            <v>-1768</v>
          </cell>
        </row>
        <row r="97">
          <cell r="A97">
            <v>91</v>
          </cell>
          <cell r="B97" t="str">
            <v>NET CASH MOVEMENT</v>
          </cell>
          <cell r="D97">
            <v>262</v>
          </cell>
          <cell r="E97">
            <v>299</v>
          </cell>
          <cell r="F97">
            <v>-165</v>
          </cell>
          <cell r="G97">
            <v>-81</v>
          </cell>
          <cell r="H97">
            <v>-19</v>
          </cell>
          <cell r="I97">
            <v>293</v>
          </cell>
          <cell r="J97">
            <v>270</v>
          </cell>
          <cell r="K97">
            <v>-6</v>
          </cell>
          <cell r="L97">
            <v>-208</v>
          </cell>
          <cell r="M97">
            <v>73</v>
          </cell>
          <cell r="N97">
            <v>270</v>
          </cell>
          <cell r="O97">
            <v>57</v>
          </cell>
          <cell r="P97">
            <v>81</v>
          </cell>
          <cell r="Q97">
            <v>-335</v>
          </cell>
          <cell r="R97">
            <v>-441</v>
          </cell>
          <cell r="S97">
            <v>240</v>
          </cell>
          <cell r="T97">
            <v>80</v>
          </cell>
          <cell r="U97">
            <v>-73</v>
          </cell>
          <cell r="V97">
            <v>-114</v>
          </cell>
          <cell r="W97">
            <v>278</v>
          </cell>
          <cell r="X97">
            <v>227</v>
          </cell>
          <cell r="Y97">
            <v>162</v>
          </cell>
          <cell r="Z97">
            <v>-299</v>
          </cell>
          <cell r="AA97">
            <v>-65</v>
          </cell>
          <cell r="AB97">
            <v>558</v>
          </cell>
          <cell r="AC97">
            <v>-355</v>
          </cell>
          <cell r="AD97">
            <v>602</v>
          </cell>
          <cell r="AE97">
            <v>-128</v>
          </cell>
          <cell r="AF97">
            <v>-349</v>
          </cell>
          <cell r="AG97">
            <v>-229</v>
          </cell>
          <cell r="AH97">
            <v>50</v>
          </cell>
          <cell r="AI97">
            <v>62</v>
          </cell>
          <cell r="AJ97">
            <v>44</v>
          </cell>
          <cell r="AK97">
            <v>-172</v>
          </cell>
          <cell r="AL97">
            <v>124</v>
          </cell>
          <cell r="AM97">
            <v>-202.87289473684211</v>
          </cell>
          <cell r="AN97">
            <v>300</v>
          </cell>
          <cell r="AO97">
            <v>80</v>
          </cell>
          <cell r="AP97">
            <v>-110</v>
          </cell>
          <cell r="AQ97">
            <v>-227.83808943089434</v>
          </cell>
          <cell r="AR97">
            <v>221</v>
          </cell>
          <cell r="AS97">
            <v>250</v>
          </cell>
          <cell r="AT97">
            <v>30</v>
          </cell>
          <cell r="AU97">
            <v>-10</v>
          </cell>
          <cell r="AV97">
            <v>250</v>
          </cell>
          <cell r="AW97">
            <v>300</v>
          </cell>
          <cell r="AX97">
            <v>-2003</v>
          </cell>
          <cell r="AY97">
            <v>213</v>
          </cell>
          <cell r="AZ97">
            <v>40</v>
          </cell>
          <cell r="BA97">
            <v>-10</v>
          </cell>
          <cell r="BB97">
            <v>113.28901583226252</v>
          </cell>
        </row>
        <row r="98">
          <cell r="A98">
            <v>92</v>
          </cell>
          <cell r="B98" t="str">
            <v>STEEL-LINE OPERATING A/C OPENING BALANCE</v>
          </cell>
          <cell r="D98">
            <v>582</v>
          </cell>
          <cell r="E98">
            <v>844</v>
          </cell>
          <cell r="F98">
            <v>1143</v>
          </cell>
          <cell r="G98">
            <v>628</v>
          </cell>
          <cell r="H98">
            <v>547</v>
          </cell>
          <cell r="I98">
            <v>528</v>
          </cell>
          <cell r="J98">
            <v>821</v>
          </cell>
          <cell r="K98">
            <v>941</v>
          </cell>
          <cell r="L98">
            <v>634</v>
          </cell>
          <cell r="M98">
            <v>476</v>
          </cell>
          <cell r="N98">
            <v>549</v>
          </cell>
          <cell r="O98">
            <v>819</v>
          </cell>
          <cell r="P98">
            <v>876</v>
          </cell>
          <cell r="Q98">
            <v>957</v>
          </cell>
          <cell r="R98">
            <v>622</v>
          </cell>
          <cell r="S98">
            <v>181</v>
          </cell>
          <cell r="T98">
            <v>421</v>
          </cell>
          <cell r="U98">
            <v>501</v>
          </cell>
          <cell r="V98">
            <v>428</v>
          </cell>
          <cell r="W98">
            <v>167</v>
          </cell>
          <cell r="X98">
            <v>381</v>
          </cell>
          <cell r="Y98">
            <v>608</v>
          </cell>
          <cell r="Z98">
            <v>770</v>
          </cell>
          <cell r="AA98">
            <v>471</v>
          </cell>
          <cell r="AB98">
            <v>406</v>
          </cell>
          <cell r="AC98">
            <v>964</v>
          </cell>
          <cell r="AD98">
            <v>609</v>
          </cell>
          <cell r="AE98">
            <v>1211</v>
          </cell>
          <cell r="AF98">
            <v>1083</v>
          </cell>
          <cell r="AG98">
            <v>634</v>
          </cell>
          <cell r="AH98">
            <v>405</v>
          </cell>
          <cell r="AI98">
            <v>455</v>
          </cell>
          <cell r="AJ98">
            <v>517</v>
          </cell>
          <cell r="AK98">
            <v>561</v>
          </cell>
          <cell r="AL98">
            <v>389</v>
          </cell>
          <cell r="AM98">
            <v>513</v>
          </cell>
          <cell r="AN98">
            <v>310.12710526315789</v>
          </cell>
          <cell r="AO98">
            <v>610.12710526315789</v>
          </cell>
          <cell r="AP98">
            <v>690.12710526315789</v>
          </cell>
          <cell r="AQ98">
            <v>580.12710526315789</v>
          </cell>
          <cell r="AR98">
            <v>352.28901583226354</v>
          </cell>
          <cell r="AS98">
            <v>573.28901583226354</v>
          </cell>
          <cell r="AT98">
            <v>823.28901583226354</v>
          </cell>
          <cell r="AU98">
            <v>853.28901583226354</v>
          </cell>
          <cell r="AV98">
            <v>843.28901583226354</v>
          </cell>
          <cell r="AW98">
            <v>1093.2890158322634</v>
          </cell>
          <cell r="AX98">
            <v>1393.2890158322634</v>
          </cell>
          <cell r="AY98">
            <v>-609.71098416773657</v>
          </cell>
          <cell r="AZ98">
            <v>-396.71098416773657</v>
          </cell>
          <cell r="BA98">
            <v>-756.71098416773657</v>
          </cell>
          <cell r="BB98">
            <v>582</v>
          </cell>
        </row>
        <row r="99">
          <cell r="A99">
            <v>93</v>
          </cell>
          <cell r="C99" t="str">
            <v>Cash Transfers From/(To) Accent</v>
          </cell>
          <cell r="L99">
            <v>50</v>
          </cell>
          <cell r="W99">
            <v>-64</v>
          </cell>
          <cell r="AF99">
            <v>100</v>
          </cell>
          <cell r="BB99">
            <v>86</v>
          </cell>
        </row>
        <row r="100">
          <cell r="A100">
            <v>94</v>
          </cell>
          <cell r="C100" t="str">
            <v>Cash Transfers From/(To) Boss</v>
          </cell>
          <cell r="J100">
            <v>-150</v>
          </cell>
          <cell r="K100">
            <v>-301</v>
          </cell>
          <cell r="V100">
            <v>-147</v>
          </cell>
          <cell r="AF100">
            <v>-200</v>
          </cell>
          <cell r="AZ100">
            <v>-400</v>
          </cell>
          <cell r="BB100">
            <v>-1198</v>
          </cell>
        </row>
        <row r="101">
          <cell r="A101">
            <v>95</v>
          </cell>
          <cell r="C101" t="str">
            <v>Cash Transfers From/(To) Mirage</v>
          </cell>
          <cell r="F101">
            <v>-350</v>
          </cell>
          <cell r="BB101">
            <v>-350</v>
          </cell>
        </row>
        <row r="102">
          <cell r="A102">
            <v>96</v>
          </cell>
          <cell r="C102" t="str">
            <v>Cash Transfers From/(To) Windsor</v>
          </cell>
          <cell r="BB102">
            <v>0</v>
          </cell>
        </row>
        <row r="103">
          <cell r="A103">
            <v>97</v>
          </cell>
          <cell r="C103" t="str">
            <v>Cash to Money Market</v>
          </cell>
          <cell r="BB103">
            <v>0</v>
          </cell>
        </row>
        <row r="104">
          <cell r="A104">
            <v>98</v>
          </cell>
          <cell r="C104" t="str">
            <v>Other</v>
          </cell>
          <cell r="BB104">
            <v>0</v>
          </cell>
        </row>
        <row r="105">
          <cell r="A105">
            <v>99</v>
          </cell>
          <cell r="B105" t="str">
            <v>OPERATING ACCOUNT - CLOSING BALANCE</v>
          </cell>
          <cell r="D105">
            <v>844</v>
          </cell>
          <cell r="E105">
            <v>1143</v>
          </cell>
          <cell r="F105">
            <v>628</v>
          </cell>
          <cell r="G105">
            <v>547</v>
          </cell>
          <cell r="H105">
            <v>528</v>
          </cell>
          <cell r="I105">
            <v>821</v>
          </cell>
          <cell r="J105">
            <v>941</v>
          </cell>
          <cell r="K105">
            <v>634</v>
          </cell>
          <cell r="L105">
            <v>476</v>
          </cell>
          <cell r="M105">
            <v>549</v>
          </cell>
          <cell r="N105">
            <v>819</v>
          </cell>
          <cell r="O105">
            <v>876</v>
          </cell>
          <cell r="P105">
            <v>957</v>
          </cell>
          <cell r="Q105">
            <v>622</v>
          </cell>
          <cell r="R105">
            <v>181</v>
          </cell>
          <cell r="S105">
            <v>421</v>
          </cell>
          <cell r="T105">
            <v>501</v>
          </cell>
          <cell r="U105">
            <v>428</v>
          </cell>
          <cell r="V105">
            <v>167</v>
          </cell>
          <cell r="W105">
            <v>381</v>
          </cell>
          <cell r="X105">
            <v>608</v>
          </cell>
          <cell r="Y105">
            <v>770</v>
          </cell>
          <cell r="Z105">
            <v>471</v>
          </cell>
          <cell r="AA105">
            <v>406</v>
          </cell>
          <cell r="AB105">
            <v>964</v>
          </cell>
          <cell r="AC105">
            <v>609</v>
          </cell>
          <cell r="AD105">
            <v>1211</v>
          </cell>
          <cell r="AE105">
            <v>1083</v>
          </cell>
          <cell r="AF105">
            <v>634</v>
          </cell>
          <cell r="AG105">
            <v>405</v>
          </cell>
          <cell r="AH105">
            <v>455</v>
          </cell>
          <cell r="AI105">
            <v>517</v>
          </cell>
          <cell r="AJ105">
            <v>561</v>
          </cell>
          <cell r="AK105">
            <v>389</v>
          </cell>
          <cell r="AL105">
            <v>513</v>
          </cell>
          <cell r="AM105">
            <v>310.12710526315789</v>
          </cell>
          <cell r="AN105">
            <v>610.12710526315789</v>
          </cell>
          <cell r="AO105">
            <v>690.12710526315789</v>
          </cell>
          <cell r="AP105">
            <v>580.12710526315789</v>
          </cell>
          <cell r="AQ105">
            <v>352.28901583226354</v>
          </cell>
          <cell r="AR105">
            <v>573.28901583226354</v>
          </cell>
          <cell r="AS105">
            <v>823.28901583226354</v>
          </cell>
          <cell r="AT105">
            <v>853.28901583226354</v>
          </cell>
          <cell r="AU105">
            <v>843.28901583226354</v>
          </cell>
          <cell r="AV105">
            <v>1093.2890158322634</v>
          </cell>
          <cell r="AW105">
            <v>1393.2890158322634</v>
          </cell>
          <cell r="AX105">
            <v>-609.71098416773657</v>
          </cell>
          <cell r="AY105">
            <v>-396.71098416773657</v>
          </cell>
          <cell r="AZ105">
            <v>-756.71098416773657</v>
          </cell>
          <cell r="BA105">
            <v>-766.71098416773657</v>
          </cell>
          <cell r="BB105">
            <v>-766.71098416773748</v>
          </cell>
        </row>
        <row r="106">
          <cell r="A106">
            <v>100</v>
          </cell>
          <cell r="B106" t="str">
            <v>OVERNIGHT MONEY MARKET BALANCE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</row>
        <row r="107">
          <cell r="A107">
            <v>101</v>
          </cell>
          <cell r="C107" t="str">
            <v>Deposit</v>
          </cell>
          <cell r="BB107">
            <v>0</v>
          </cell>
        </row>
        <row r="108">
          <cell r="A108">
            <v>102</v>
          </cell>
          <cell r="C108" t="str">
            <v>Withdrawal</v>
          </cell>
          <cell r="BB108">
            <v>0</v>
          </cell>
        </row>
        <row r="109">
          <cell r="A109">
            <v>103</v>
          </cell>
          <cell r="C109" t="str">
            <v>Overnight Money Market Balance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</row>
        <row r="110">
          <cell r="A110">
            <v>104</v>
          </cell>
          <cell r="B110" t="str">
            <v>TOTAL STEEL-LINE FUNDS AVAILABLE</v>
          </cell>
          <cell r="D110">
            <v>844</v>
          </cell>
          <cell r="E110">
            <v>1143</v>
          </cell>
          <cell r="F110">
            <v>628</v>
          </cell>
          <cell r="G110">
            <v>547</v>
          </cell>
          <cell r="H110">
            <v>528</v>
          </cell>
          <cell r="I110">
            <v>821</v>
          </cell>
          <cell r="J110">
            <v>941</v>
          </cell>
          <cell r="K110">
            <v>634</v>
          </cell>
          <cell r="L110">
            <v>476</v>
          </cell>
          <cell r="M110">
            <v>549</v>
          </cell>
          <cell r="N110">
            <v>819</v>
          </cell>
          <cell r="O110">
            <v>876</v>
          </cell>
          <cell r="P110">
            <v>957</v>
          </cell>
          <cell r="Q110">
            <v>622</v>
          </cell>
          <cell r="R110">
            <v>181</v>
          </cell>
          <cell r="S110">
            <v>421</v>
          </cell>
          <cell r="T110">
            <v>501</v>
          </cell>
          <cell r="U110">
            <v>428</v>
          </cell>
          <cell r="V110">
            <v>167</v>
          </cell>
          <cell r="W110">
            <v>381</v>
          </cell>
          <cell r="X110">
            <v>608</v>
          </cell>
          <cell r="Y110">
            <v>770</v>
          </cell>
          <cell r="Z110">
            <v>471</v>
          </cell>
          <cell r="AA110">
            <v>406</v>
          </cell>
          <cell r="AB110">
            <v>964</v>
          </cell>
          <cell r="AC110">
            <v>609</v>
          </cell>
          <cell r="AD110">
            <v>1211</v>
          </cell>
          <cell r="AE110">
            <v>1083</v>
          </cell>
          <cell r="AF110">
            <v>634</v>
          </cell>
          <cell r="AG110">
            <v>405</v>
          </cell>
          <cell r="AH110">
            <v>455</v>
          </cell>
          <cell r="AI110">
            <v>517</v>
          </cell>
          <cell r="AJ110">
            <v>561</v>
          </cell>
          <cell r="AK110">
            <v>389</v>
          </cell>
          <cell r="AL110">
            <v>513</v>
          </cell>
          <cell r="AM110">
            <v>310.12710526315789</v>
          </cell>
          <cell r="AN110">
            <v>610.12710526315789</v>
          </cell>
          <cell r="AO110">
            <v>690.12710526315789</v>
          </cell>
          <cell r="AP110">
            <v>580.12710526315789</v>
          </cell>
          <cell r="AQ110">
            <v>352.28901583226354</v>
          </cell>
          <cell r="AR110">
            <v>573.28901583226354</v>
          </cell>
          <cell r="AS110">
            <v>823.28901583226354</v>
          </cell>
          <cell r="AT110">
            <v>853.28901583226354</v>
          </cell>
          <cell r="AU110">
            <v>843.28901583226354</v>
          </cell>
          <cell r="AV110">
            <v>1093.2890158322634</v>
          </cell>
          <cell r="AW110">
            <v>1393.2890158322634</v>
          </cell>
          <cell r="AX110">
            <v>-609.71098416773657</v>
          </cell>
          <cell r="AY110">
            <v>-396.71098416773657</v>
          </cell>
          <cell r="AZ110">
            <v>-756.71098416773657</v>
          </cell>
          <cell r="BA110">
            <v>-766.71098416773657</v>
          </cell>
          <cell r="BB110">
            <v>-766.71098416773748</v>
          </cell>
        </row>
        <row r="111">
          <cell r="A111">
            <v>105</v>
          </cell>
          <cell r="B111" t="str">
            <v>BOSS OPERATORS - OPENING BALANCE</v>
          </cell>
          <cell r="D111">
            <v>86</v>
          </cell>
          <cell r="E111">
            <v>91</v>
          </cell>
          <cell r="F111">
            <v>44</v>
          </cell>
          <cell r="G111">
            <v>54</v>
          </cell>
          <cell r="H111">
            <v>101</v>
          </cell>
          <cell r="I111">
            <v>104</v>
          </cell>
          <cell r="J111">
            <v>110</v>
          </cell>
          <cell r="K111">
            <v>262</v>
          </cell>
          <cell r="L111">
            <v>586</v>
          </cell>
          <cell r="M111">
            <v>433</v>
          </cell>
          <cell r="N111">
            <v>106</v>
          </cell>
          <cell r="O111">
            <v>109</v>
          </cell>
          <cell r="P111">
            <v>38</v>
          </cell>
          <cell r="Q111">
            <v>67</v>
          </cell>
          <cell r="R111">
            <v>78</v>
          </cell>
          <cell r="S111">
            <v>103</v>
          </cell>
          <cell r="T111">
            <v>130</v>
          </cell>
          <cell r="U111">
            <v>139</v>
          </cell>
          <cell r="V111">
            <v>137</v>
          </cell>
          <cell r="W111">
            <v>131</v>
          </cell>
          <cell r="X111">
            <v>49</v>
          </cell>
          <cell r="Y111">
            <v>47</v>
          </cell>
          <cell r="Z111">
            <v>52</v>
          </cell>
          <cell r="AA111">
            <v>48</v>
          </cell>
          <cell r="AB111">
            <v>87</v>
          </cell>
          <cell r="AC111">
            <v>115</v>
          </cell>
          <cell r="AD111">
            <v>129</v>
          </cell>
          <cell r="AE111">
            <v>146</v>
          </cell>
          <cell r="AF111">
            <v>108</v>
          </cell>
          <cell r="AG111">
            <v>318</v>
          </cell>
          <cell r="AH111">
            <v>48</v>
          </cell>
          <cell r="AI111">
            <v>58</v>
          </cell>
          <cell r="AJ111">
            <v>68</v>
          </cell>
          <cell r="AK111">
            <v>73</v>
          </cell>
          <cell r="AL111">
            <v>83</v>
          </cell>
          <cell r="AM111">
            <v>76</v>
          </cell>
          <cell r="AN111">
            <v>38</v>
          </cell>
          <cell r="AO111">
            <v>43</v>
          </cell>
          <cell r="AP111">
            <v>48</v>
          </cell>
          <cell r="AQ111">
            <v>53</v>
          </cell>
          <cell r="AR111">
            <v>63</v>
          </cell>
          <cell r="AS111">
            <v>63</v>
          </cell>
          <cell r="AT111">
            <v>73</v>
          </cell>
          <cell r="AU111">
            <v>78</v>
          </cell>
          <cell r="AV111">
            <v>83</v>
          </cell>
          <cell r="AW111">
            <v>113</v>
          </cell>
          <cell r="AX111">
            <v>123</v>
          </cell>
          <cell r="AY111">
            <v>46</v>
          </cell>
          <cell r="AZ111">
            <v>51</v>
          </cell>
          <cell r="BA111">
            <v>361</v>
          </cell>
          <cell r="BB111">
            <v>86</v>
          </cell>
        </row>
        <row r="112">
          <cell r="A112">
            <v>106</v>
          </cell>
          <cell r="C112" t="str">
            <v>Customer Receipts - Steel-Line Transfers IN</v>
          </cell>
          <cell r="J112">
            <v>150</v>
          </cell>
          <cell r="K112">
            <v>300</v>
          </cell>
          <cell r="V112">
            <v>147</v>
          </cell>
          <cell r="W112">
            <v>-69</v>
          </cell>
          <cell r="AF112">
            <v>200</v>
          </cell>
          <cell r="AZ112">
            <v>400</v>
          </cell>
          <cell r="BB112">
            <v>1128</v>
          </cell>
        </row>
        <row r="113">
          <cell r="A113">
            <v>107</v>
          </cell>
          <cell r="C113" t="str">
            <v>Customer Receipts - External</v>
          </cell>
          <cell r="D113">
            <v>5</v>
          </cell>
          <cell r="E113">
            <v>4</v>
          </cell>
          <cell r="F113">
            <v>16</v>
          </cell>
          <cell r="G113">
            <v>47</v>
          </cell>
          <cell r="H113">
            <v>3</v>
          </cell>
          <cell r="I113">
            <v>6</v>
          </cell>
          <cell r="J113">
            <v>8</v>
          </cell>
          <cell r="K113">
            <v>30</v>
          </cell>
          <cell r="L113">
            <v>3</v>
          </cell>
          <cell r="M113">
            <v>44</v>
          </cell>
          <cell r="N113">
            <v>4</v>
          </cell>
          <cell r="O113">
            <v>1</v>
          </cell>
          <cell r="P113">
            <v>34</v>
          </cell>
          <cell r="Q113">
            <v>11</v>
          </cell>
          <cell r="R113">
            <v>25</v>
          </cell>
          <cell r="S113">
            <v>28</v>
          </cell>
          <cell r="T113">
            <v>9</v>
          </cell>
          <cell r="U113">
            <v>4</v>
          </cell>
          <cell r="V113">
            <v>4</v>
          </cell>
          <cell r="W113">
            <v>10</v>
          </cell>
          <cell r="X113">
            <v>4</v>
          </cell>
          <cell r="Y113">
            <v>5</v>
          </cell>
          <cell r="Z113">
            <v>1</v>
          </cell>
          <cell r="AA113">
            <v>39</v>
          </cell>
          <cell r="AB113">
            <v>29</v>
          </cell>
          <cell r="AC113">
            <v>14</v>
          </cell>
          <cell r="AD113">
            <v>17</v>
          </cell>
          <cell r="AE113">
            <v>10</v>
          </cell>
          <cell r="AF113">
            <v>10</v>
          </cell>
          <cell r="AG113">
            <v>10</v>
          </cell>
          <cell r="AH113">
            <v>10</v>
          </cell>
          <cell r="AI113">
            <v>10</v>
          </cell>
          <cell r="AJ113">
            <v>10</v>
          </cell>
          <cell r="AK113">
            <v>10</v>
          </cell>
          <cell r="AL113">
            <v>30</v>
          </cell>
          <cell r="AM113">
            <v>10</v>
          </cell>
          <cell r="AN113">
            <v>10</v>
          </cell>
          <cell r="AO113">
            <v>10</v>
          </cell>
          <cell r="AP113">
            <v>15</v>
          </cell>
          <cell r="AQ113">
            <v>10</v>
          </cell>
          <cell r="AR113">
            <v>10</v>
          </cell>
          <cell r="AS113">
            <v>10</v>
          </cell>
          <cell r="AT113">
            <v>10</v>
          </cell>
          <cell r="AU113">
            <v>10</v>
          </cell>
          <cell r="AV113">
            <v>30</v>
          </cell>
          <cell r="AW113">
            <v>10</v>
          </cell>
          <cell r="AX113">
            <v>10</v>
          </cell>
          <cell r="AY113">
            <v>10</v>
          </cell>
          <cell r="AZ113">
            <v>10</v>
          </cell>
          <cell r="BA113">
            <v>15</v>
          </cell>
          <cell r="BB113">
            <v>685</v>
          </cell>
        </row>
        <row r="114">
          <cell r="A114">
            <v>108</v>
          </cell>
          <cell r="C114" t="str">
            <v>Supplier payments</v>
          </cell>
          <cell r="E114">
            <v>-51</v>
          </cell>
          <cell r="F114">
            <v>-1</v>
          </cell>
          <cell r="L114">
            <v>-156</v>
          </cell>
          <cell r="N114">
            <v>-1</v>
          </cell>
          <cell r="O114">
            <v>-72</v>
          </cell>
          <cell r="S114">
            <v>-1</v>
          </cell>
          <cell r="W114">
            <v>-23</v>
          </cell>
          <cell r="X114">
            <v>-6</v>
          </cell>
          <cell r="AB114">
            <v>-1</v>
          </cell>
          <cell r="AE114">
            <v>-43</v>
          </cell>
          <cell r="AL114">
            <v>-37</v>
          </cell>
          <cell r="AM114">
            <v>-48</v>
          </cell>
          <cell r="AN114">
            <v>-5</v>
          </cell>
          <cell r="AP114">
            <v>-10</v>
          </cell>
          <cell r="AU114">
            <v>-5</v>
          </cell>
          <cell r="AX114">
            <v>-87</v>
          </cell>
          <cell r="AZ114">
            <v>-100</v>
          </cell>
          <cell r="BB114">
            <v>-647</v>
          </cell>
        </row>
        <row r="115">
          <cell r="A115">
            <v>109</v>
          </cell>
          <cell r="C115" t="str">
            <v>Imports Payments</v>
          </cell>
          <cell r="J115">
            <v>-6</v>
          </cell>
          <cell r="M115">
            <v>-369</v>
          </cell>
          <cell r="AG115">
            <v>-278</v>
          </cell>
          <cell r="BA115">
            <v>-350</v>
          </cell>
          <cell r="BB115">
            <v>-1003</v>
          </cell>
        </row>
        <row r="116">
          <cell r="A116">
            <v>110</v>
          </cell>
          <cell r="C116" t="str">
            <v>Wages and Personnel related</v>
          </cell>
          <cell r="F116">
            <v>-5</v>
          </cell>
          <cell r="K116">
            <v>-6</v>
          </cell>
          <cell r="M116">
            <v>-2</v>
          </cell>
          <cell r="P116">
            <v>-5</v>
          </cell>
          <cell r="U116">
            <v>-6</v>
          </cell>
          <cell r="Z116">
            <v>-5</v>
          </cell>
          <cell r="AE116">
            <v>-5</v>
          </cell>
          <cell r="AG116">
            <v>-2</v>
          </cell>
          <cell r="AJ116">
            <v>-5</v>
          </cell>
          <cell r="AO116">
            <v>-5</v>
          </cell>
          <cell r="AT116">
            <v>-5</v>
          </cell>
          <cell r="AY116">
            <v>-5</v>
          </cell>
          <cell r="BB116">
            <v>-56</v>
          </cell>
        </row>
        <row r="117">
          <cell r="A117">
            <v>111</v>
          </cell>
          <cell r="C117" t="str">
            <v>Boss GST</v>
          </cell>
          <cell r="V117">
            <v>-157</v>
          </cell>
          <cell r="AR117">
            <v>-10</v>
          </cell>
          <cell r="BB117">
            <v>-167</v>
          </cell>
        </row>
        <row r="118">
          <cell r="A118">
            <v>112</v>
          </cell>
          <cell r="C118" t="str">
            <v>Others</v>
          </cell>
          <cell r="BB118">
            <v>0</v>
          </cell>
        </row>
        <row r="119">
          <cell r="A119">
            <v>113</v>
          </cell>
          <cell r="B119" t="str">
            <v>BOSS OPERATORS - CLOSING BALANCE</v>
          </cell>
          <cell r="D119">
            <v>91</v>
          </cell>
          <cell r="E119">
            <v>44</v>
          </cell>
          <cell r="F119">
            <v>54</v>
          </cell>
          <cell r="G119">
            <v>101</v>
          </cell>
          <cell r="H119">
            <v>104</v>
          </cell>
          <cell r="I119">
            <v>110</v>
          </cell>
          <cell r="J119">
            <v>262</v>
          </cell>
          <cell r="K119">
            <v>586</v>
          </cell>
          <cell r="L119">
            <v>433</v>
          </cell>
          <cell r="M119">
            <v>106</v>
          </cell>
          <cell r="N119">
            <v>109</v>
          </cell>
          <cell r="O119">
            <v>38</v>
          </cell>
          <cell r="P119">
            <v>67</v>
          </cell>
          <cell r="Q119">
            <v>78</v>
          </cell>
          <cell r="R119">
            <v>103</v>
          </cell>
          <cell r="S119">
            <v>130</v>
          </cell>
          <cell r="T119">
            <v>139</v>
          </cell>
          <cell r="U119">
            <v>137</v>
          </cell>
          <cell r="V119">
            <v>131</v>
          </cell>
          <cell r="W119">
            <v>49</v>
          </cell>
          <cell r="X119">
            <v>47</v>
          </cell>
          <cell r="Y119">
            <v>52</v>
          </cell>
          <cell r="Z119">
            <v>48</v>
          </cell>
          <cell r="AA119">
            <v>87</v>
          </cell>
          <cell r="AB119">
            <v>115</v>
          </cell>
          <cell r="AC119">
            <v>129</v>
          </cell>
          <cell r="AD119">
            <v>146</v>
          </cell>
          <cell r="AE119">
            <v>108</v>
          </cell>
          <cell r="AF119">
            <v>318</v>
          </cell>
          <cell r="AG119">
            <v>48</v>
          </cell>
          <cell r="AH119">
            <v>58</v>
          </cell>
          <cell r="AI119">
            <v>68</v>
          </cell>
          <cell r="AJ119">
            <v>73</v>
          </cell>
          <cell r="AK119">
            <v>83</v>
          </cell>
          <cell r="AL119">
            <v>76</v>
          </cell>
          <cell r="AM119">
            <v>38</v>
          </cell>
          <cell r="AN119">
            <v>43</v>
          </cell>
          <cell r="AO119">
            <v>48</v>
          </cell>
          <cell r="AP119">
            <v>53</v>
          </cell>
          <cell r="AQ119">
            <v>63</v>
          </cell>
          <cell r="AR119">
            <v>63</v>
          </cell>
          <cell r="AS119">
            <v>73</v>
          </cell>
          <cell r="AT119">
            <v>78</v>
          </cell>
          <cell r="AU119">
            <v>83</v>
          </cell>
          <cell r="AV119">
            <v>113</v>
          </cell>
          <cell r="AW119">
            <v>123</v>
          </cell>
          <cell r="AX119">
            <v>46</v>
          </cell>
          <cell r="AY119">
            <v>51</v>
          </cell>
          <cell r="AZ119">
            <v>361</v>
          </cell>
          <cell r="BA119">
            <v>26</v>
          </cell>
          <cell r="BB119">
            <v>26</v>
          </cell>
        </row>
        <row r="120">
          <cell r="A120">
            <v>114</v>
          </cell>
          <cell r="B120" t="str">
            <v>ACN- OPENING BALANCE</v>
          </cell>
          <cell r="D120">
            <v>68</v>
          </cell>
          <cell r="E120">
            <v>68</v>
          </cell>
          <cell r="F120">
            <v>68</v>
          </cell>
          <cell r="G120">
            <v>68</v>
          </cell>
          <cell r="H120">
            <v>68</v>
          </cell>
          <cell r="I120">
            <v>68</v>
          </cell>
          <cell r="J120">
            <v>68</v>
          </cell>
          <cell r="K120">
            <v>68</v>
          </cell>
          <cell r="L120">
            <v>68</v>
          </cell>
          <cell r="M120">
            <v>68</v>
          </cell>
          <cell r="N120">
            <v>68</v>
          </cell>
          <cell r="O120">
            <v>68</v>
          </cell>
          <cell r="P120">
            <v>68</v>
          </cell>
          <cell r="Q120">
            <v>68</v>
          </cell>
          <cell r="R120">
            <v>68</v>
          </cell>
          <cell r="S120">
            <v>68</v>
          </cell>
          <cell r="T120">
            <v>68</v>
          </cell>
          <cell r="U120">
            <v>68</v>
          </cell>
          <cell r="V120">
            <v>68</v>
          </cell>
          <cell r="W120">
            <v>68</v>
          </cell>
          <cell r="X120">
            <v>68</v>
          </cell>
          <cell r="Y120">
            <v>68</v>
          </cell>
          <cell r="Z120">
            <v>68</v>
          </cell>
          <cell r="AA120">
            <v>68</v>
          </cell>
          <cell r="AB120">
            <v>68</v>
          </cell>
          <cell r="AC120">
            <v>68</v>
          </cell>
          <cell r="AD120">
            <v>68</v>
          </cell>
          <cell r="AE120">
            <v>68</v>
          </cell>
          <cell r="AF120">
            <v>68</v>
          </cell>
          <cell r="AG120">
            <v>68</v>
          </cell>
          <cell r="AH120">
            <v>68</v>
          </cell>
          <cell r="AI120">
            <v>68</v>
          </cell>
          <cell r="AJ120">
            <v>68</v>
          </cell>
          <cell r="AK120">
            <v>68</v>
          </cell>
          <cell r="AL120">
            <v>68</v>
          </cell>
          <cell r="AM120">
            <v>68</v>
          </cell>
          <cell r="AN120">
            <v>68</v>
          </cell>
          <cell r="AO120">
            <v>68</v>
          </cell>
          <cell r="AP120">
            <v>68</v>
          </cell>
          <cell r="AQ120">
            <v>68</v>
          </cell>
          <cell r="AR120">
            <v>68</v>
          </cell>
          <cell r="AS120">
            <v>68</v>
          </cell>
          <cell r="AT120">
            <v>68</v>
          </cell>
          <cell r="AU120">
            <v>68</v>
          </cell>
          <cell r="AV120">
            <v>68</v>
          </cell>
          <cell r="AW120">
            <v>68</v>
          </cell>
          <cell r="AX120">
            <v>68</v>
          </cell>
          <cell r="AY120">
            <v>68</v>
          </cell>
          <cell r="AZ120">
            <v>68</v>
          </cell>
          <cell r="BA120">
            <v>68</v>
          </cell>
          <cell r="BB120">
            <v>68</v>
          </cell>
        </row>
        <row r="121">
          <cell r="A121">
            <v>115</v>
          </cell>
          <cell r="C121" t="str">
            <v xml:space="preserve">Cash Transfers to Intercompany </v>
          </cell>
          <cell r="BB121">
            <v>0</v>
          </cell>
        </row>
        <row r="122">
          <cell r="A122">
            <v>116</v>
          </cell>
          <cell r="C122" t="str">
            <v>Cash Receipts</v>
          </cell>
          <cell r="BB122">
            <v>0</v>
          </cell>
        </row>
        <row r="123">
          <cell r="A123">
            <v>117</v>
          </cell>
          <cell r="C123" t="str">
            <v>Cash Payments</v>
          </cell>
          <cell r="BB123">
            <v>0</v>
          </cell>
        </row>
        <row r="124">
          <cell r="A124">
            <v>118</v>
          </cell>
          <cell r="B124" t="str">
            <v>ACN - CLOSING BALANCE</v>
          </cell>
          <cell r="D124">
            <v>68</v>
          </cell>
          <cell r="E124">
            <v>68</v>
          </cell>
          <cell r="F124">
            <v>68</v>
          </cell>
          <cell r="G124">
            <v>68</v>
          </cell>
          <cell r="H124">
            <v>68</v>
          </cell>
          <cell r="I124">
            <v>68</v>
          </cell>
          <cell r="J124">
            <v>68</v>
          </cell>
          <cell r="K124">
            <v>68</v>
          </cell>
          <cell r="L124">
            <v>68</v>
          </cell>
          <cell r="M124">
            <v>68</v>
          </cell>
          <cell r="N124">
            <v>68</v>
          </cell>
          <cell r="O124">
            <v>68</v>
          </cell>
          <cell r="P124">
            <v>68</v>
          </cell>
          <cell r="Q124">
            <v>68</v>
          </cell>
          <cell r="R124">
            <v>68</v>
          </cell>
          <cell r="S124">
            <v>68</v>
          </cell>
          <cell r="T124">
            <v>68</v>
          </cell>
          <cell r="U124">
            <v>68</v>
          </cell>
          <cell r="V124">
            <v>68</v>
          </cell>
          <cell r="W124">
            <v>68</v>
          </cell>
          <cell r="X124">
            <v>68</v>
          </cell>
          <cell r="Y124">
            <v>68</v>
          </cell>
          <cell r="Z124">
            <v>68</v>
          </cell>
          <cell r="AA124">
            <v>68</v>
          </cell>
          <cell r="AB124">
            <v>68</v>
          </cell>
          <cell r="AC124">
            <v>68</v>
          </cell>
          <cell r="AD124">
            <v>68</v>
          </cell>
          <cell r="AE124">
            <v>68</v>
          </cell>
          <cell r="AF124">
            <v>68</v>
          </cell>
          <cell r="AG124">
            <v>68</v>
          </cell>
          <cell r="AH124">
            <v>68</v>
          </cell>
          <cell r="AI124">
            <v>68</v>
          </cell>
          <cell r="AJ124">
            <v>68</v>
          </cell>
          <cell r="AK124">
            <v>68</v>
          </cell>
          <cell r="AL124">
            <v>68</v>
          </cell>
          <cell r="AM124">
            <v>68</v>
          </cell>
          <cell r="AN124">
            <v>68</v>
          </cell>
          <cell r="AO124">
            <v>68</v>
          </cell>
          <cell r="AP124">
            <v>68</v>
          </cell>
          <cell r="AQ124">
            <v>68</v>
          </cell>
          <cell r="AR124">
            <v>68</v>
          </cell>
          <cell r="AS124">
            <v>68</v>
          </cell>
          <cell r="AT124">
            <v>68</v>
          </cell>
          <cell r="AU124">
            <v>68</v>
          </cell>
          <cell r="AV124">
            <v>68</v>
          </cell>
          <cell r="AW124">
            <v>68</v>
          </cell>
          <cell r="AX124">
            <v>68</v>
          </cell>
          <cell r="AY124">
            <v>68</v>
          </cell>
          <cell r="AZ124">
            <v>68</v>
          </cell>
          <cell r="BA124">
            <v>68</v>
          </cell>
          <cell r="BB124">
            <v>68</v>
          </cell>
        </row>
        <row r="125">
          <cell r="A125">
            <v>119</v>
          </cell>
          <cell r="B125" t="str">
            <v>TOTAL STEEL-LINE GROUP FUNDS</v>
          </cell>
          <cell r="D125">
            <v>1003</v>
          </cell>
          <cell r="E125">
            <v>1255</v>
          </cell>
          <cell r="F125">
            <v>750</v>
          </cell>
          <cell r="G125">
            <v>716</v>
          </cell>
          <cell r="H125">
            <v>700</v>
          </cell>
          <cell r="I125">
            <v>999</v>
          </cell>
          <cell r="J125">
            <v>1271</v>
          </cell>
          <cell r="K125">
            <v>1288</v>
          </cell>
          <cell r="L125">
            <v>977</v>
          </cell>
          <cell r="M125">
            <v>723</v>
          </cell>
          <cell r="N125">
            <v>996</v>
          </cell>
          <cell r="O125">
            <v>982</v>
          </cell>
          <cell r="P125">
            <v>1092</v>
          </cell>
          <cell r="Q125">
            <v>768</v>
          </cell>
          <cell r="R125">
            <v>352</v>
          </cell>
          <cell r="S125">
            <v>619</v>
          </cell>
          <cell r="T125">
            <v>708</v>
          </cell>
          <cell r="U125">
            <v>633</v>
          </cell>
          <cell r="V125">
            <v>366</v>
          </cell>
          <cell r="W125">
            <v>498</v>
          </cell>
          <cell r="X125">
            <v>723</v>
          </cell>
          <cell r="Y125">
            <v>890</v>
          </cell>
          <cell r="Z125">
            <v>587</v>
          </cell>
          <cell r="AA125">
            <v>561</v>
          </cell>
          <cell r="AB125">
            <v>1147</v>
          </cell>
          <cell r="AC125">
            <v>806</v>
          </cell>
          <cell r="AD125">
            <v>1425</v>
          </cell>
          <cell r="AE125">
            <v>1259</v>
          </cell>
          <cell r="AF125">
            <v>1020</v>
          </cell>
          <cell r="AG125">
            <v>521</v>
          </cell>
          <cell r="AH125">
            <v>581</v>
          </cell>
          <cell r="AI125">
            <v>653</v>
          </cell>
          <cell r="AJ125">
            <v>702</v>
          </cell>
          <cell r="AK125">
            <v>540</v>
          </cell>
          <cell r="AL125">
            <v>657</v>
          </cell>
          <cell r="AM125">
            <v>416.12710526315789</v>
          </cell>
          <cell r="AN125">
            <v>721.12710526315789</v>
          </cell>
          <cell r="AO125">
            <v>806.12710526315789</v>
          </cell>
          <cell r="AP125">
            <v>701.12710526315789</v>
          </cell>
          <cell r="AQ125">
            <v>483.28901583226354</v>
          </cell>
          <cell r="AR125">
            <v>704.28901583226354</v>
          </cell>
          <cell r="AS125">
            <v>964.28901583226354</v>
          </cell>
          <cell r="AT125">
            <v>999.28901583226354</v>
          </cell>
          <cell r="AU125">
            <v>994.28901583226354</v>
          </cell>
          <cell r="AV125">
            <v>1274.2890158322634</v>
          </cell>
          <cell r="AW125">
            <v>1584.2890158322634</v>
          </cell>
          <cell r="AX125">
            <v>-495.71098416773657</v>
          </cell>
          <cell r="AY125">
            <v>-277.71098416773657</v>
          </cell>
          <cell r="AZ125">
            <v>-327.71098416773657</v>
          </cell>
          <cell r="BA125">
            <v>-672.71098416773657</v>
          </cell>
          <cell r="BB125">
            <v>-672.71098416773748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09 BS"/>
      <sheetName val="Bud09 BS (working)"/>
      <sheetName val="FCST09 (All STL)"/>
      <sheetName val="FCST09 (STL only)"/>
      <sheetName val="FCST09 (Indep only)"/>
      <sheetName val="FCST with Bridge (All)"/>
      <sheetName val="FCST (STL only) with Bridge"/>
      <sheetName val="FCST (Indep only) with bridge"/>
      <sheetName val="P&amp;L (ALL) by Mth (Initiatives)"/>
      <sheetName val="P&amp;L by Mth (STL only)"/>
      <sheetName val="P&amp;L by Mth (Indep only)"/>
      <sheetName val="Sales (by Product)"/>
      <sheetName val="Sales by branch"/>
      <sheetName val="Sales Initiative Adj"/>
      <sheetName val="Branch Initiatives"/>
      <sheetName val="Bud09 by Dept"/>
      <sheetName val="Actual0708 by Dept"/>
      <sheetName val="Bud09 (Branch Draft)"/>
      <sheetName val="Sheet1"/>
      <sheetName val="Trend Result"/>
      <sheetName val="BOSI"/>
      <sheetName val="Total Savings"/>
      <sheetName val="Headcount"/>
      <sheetName val="Payroll"/>
      <sheetName val="Bonus"/>
      <sheetName val="Marketing"/>
      <sheetName val="CAPEX"/>
      <sheetName val="Warranty"/>
      <sheetName val="Leasing"/>
      <sheetName val="FBT"/>
      <sheetName val="Freight out"/>
      <sheetName val="Depreciation"/>
      <sheetName val="Rent &amp; Rate"/>
      <sheetName val="General Ins"/>
      <sheetName val="(95) HO Admin"/>
      <sheetName val="(10) MFG"/>
      <sheetName val="(11) Plastics"/>
      <sheetName val="(12) PCoat"/>
      <sheetName val="(13) Decroal"/>
      <sheetName val="(15) Special"/>
      <sheetName val="(16) Reseller"/>
      <sheetName val="(20) Sydney"/>
      <sheetName val="(25) Wollong"/>
      <sheetName val="(30) Gold C"/>
      <sheetName val="(35) NCastle"/>
      <sheetName val="(40) Campbell"/>
      <sheetName val="(45) Geelong"/>
      <sheetName val="(46) Dandenong"/>
      <sheetName val="(50) Adelaide"/>
      <sheetName val="(60) COFFS"/>
      <sheetName val="(70) TVille"/>
      <sheetName val="(75) Hobart"/>
      <sheetName val="(80) Cairns"/>
      <sheetName val="(85) Sunshine"/>
      <sheetName val="(90) Brisbane"/>
      <sheetName val="(26) Doorland"/>
      <sheetName val="(27) Allwest"/>
      <sheetName val="(33) Ross"/>
      <sheetName val="(36) IHT"/>
      <sheetName val="(47) Mackay"/>
      <sheetName val="(49) Rocky"/>
      <sheetName val="(76) Darwin"/>
      <sheetName val="Branch Bud (Draft)"/>
      <sheetName val="Trial Bal (Act0708)"/>
      <sheetName val="SL Data (Act09)"/>
      <sheetName val="Act09 STL only"/>
      <sheetName val="Act09 Indep only"/>
      <sheetName val="Month Alloc"/>
      <sheetName val="Installation"/>
      <sheetName val="Bud09 TB (working)"/>
      <sheetName val="Assumption"/>
      <sheetName val="ChartAcct (SL)"/>
      <sheetName val="Dept"/>
      <sheetName val="Indep"/>
      <sheetName val="Sheet3"/>
      <sheetName val="FCST09 (Indept only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A15" t="str">
            <v>Sales</v>
          </cell>
          <cell r="B15" t="str">
            <v>Sales</v>
          </cell>
          <cell r="C15">
            <v>1212812.6899999997</v>
          </cell>
          <cell r="D15">
            <v>1075634.6600000001</v>
          </cell>
          <cell r="E15">
            <v>1152665.5399999998</v>
          </cell>
          <cell r="F15">
            <v>1435986.2294570669</v>
          </cell>
          <cell r="G15">
            <v>1248683.6777887538</v>
          </cell>
          <cell r="H15">
            <v>1061381.1261204407</v>
          </cell>
          <cell r="I15">
            <v>874078.57445212745</v>
          </cell>
          <cell r="J15">
            <v>1248683.6777887538</v>
          </cell>
          <cell r="K15">
            <v>1373552.0455676289</v>
          </cell>
          <cell r="L15">
            <v>1186249.4938993161</v>
          </cell>
          <cell r="M15">
            <v>1248683.6777887538</v>
          </cell>
          <cell r="N15">
            <v>1311117.8616781924</v>
          </cell>
          <cell r="O15">
            <v>14429529.25454103</v>
          </cell>
          <cell r="P15">
            <v>0</v>
          </cell>
          <cell r="Q15">
            <v>0</v>
          </cell>
          <cell r="R15">
            <v>0</v>
          </cell>
          <cell r="S15">
            <v>14429529.25454103</v>
          </cell>
        </row>
        <row r="16">
          <cell r="A16" t="str">
            <v>Cost of Goods Sold</v>
          </cell>
          <cell r="B16" t="str">
            <v>Cost of goods sold - Material Only</v>
          </cell>
          <cell r="C16">
            <v>590351.63000000012</v>
          </cell>
          <cell r="D16">
            <v>515361.52000000008</v>
          </cell>
          <cell r="E16">
            <v>475593.48000000004</v>
          </cell>
          <cell r="F16">
            <v>646193.80325568013</v>
          </cell>
          <cell r="G16">
            <v>561907.65500493918</v>
          </cell>
          <cell r="H16">
            <v>477621.50675419829</v>
          </cell>
          <cell r="I16">
            <v>403168.74246604374</v>
          </cell>
          <cell r="J16">
            <v>575955.34638006263</v>
          </cell>
          <cell r="K16">
            <v>633550.88101806876</v>
          </cell>
          <cell r="L16">
            <v>547157.57906105951</v>
          </cell>
          <cell r="M16">
            <v>575955.34638006263</v>
          </cell>
          <cell r="N16">
            <v>604753.11369906564</v>
          </cell>
          <cell r="O16">
            <v>6607570.6040191799</v>
          </cell>
          <cell r="P16">
            <v>0</v>
          </cell>
          <cell r="Q16">
            <v>0</v>
          </cell>
          <cell r="R16">
            <v>0</v>
          </cell>
          <cell r="S16">
            <v>6607570.6040191799</v>
          </cell>
        </row>
        <row r="17">
          <cell r="B17" t="str">
            <v xml:space="preserve"> </v>
          </cell>
        </row>
        <row r="18">
          <cell r="B18" t="str">
            <v>Gross profit before manufacturing costs</v>
          </cell>
          <cell r="C18">
            <v>622461.05999999959</v>
          </cell>
          <cell r="D18">
            <v>560273.14000000013</v>
          </cell>
          <cell r="E18">
            <v>677072.05999999982</v>
          </cell>
          <cell r="F18">
            <v>789792.42620138673</v>
          </cell>
          <cell r="G18">
            <v>686776.02278381458</v>
          </cell>
          <cell r="H18">
            <v>583759.61936624232</v>
          </cell>
          <cell r="I18">
            <v>470909.83198608371</v>
          </cell>
          <cell r="J18">
            <v>672728.33140869113</v>
          </cell>
          <cell r="K18">
            <v>740001.16454956017</v>
          </cell>
          <cell r="L18">
            <v>639091.91483825655</v>
          </cell>
          <cell r="M18">
            <v>672728.33140869113</v>
          </cell>
          <cell r="N18">
            <v>706364.74797912675</v>
          </cell>
          <cell r="O18">
            <v>7821958.6505218502</v>
          </cell>
          <cell r="P18">
            <v>0</v>
          </cell>
          <cell r="Q18">
            <v>0</v>
          </cell>
          <cell r="R18">
            <v>0</v>
          </cell>
          <cell r="S18">
            <v>7821958.6505218502</v>
          </cell>
        </row>
        <row r="19">
          <cell r="C19">
            <v>0.51323758823796584</v>
          </cell>
          <cell r="D19">
            <v>0.52087680030689976</v>
          </cell>
          <cell r="E19">
            <v>0.58739680896507063</v>
          </cell>
          <cell r="F19">
            <v>0.54999999999999993</v>
          </cell>
          <cell r="G19">
            <v>0.55000000000000004</v>
          </cell>
          <cell r="H19">
            <v>0.54999999999999993</v>
          </cell>
          <cell r="I19">
            <v>0.53875000000000006</v>
          </cell>
          <cell r="J19">
            <v>0.53875000000000006</v>
          </cell>
          <cell r="K19">
            <v>0.53875000000000006</v>
          </cell>
          <cell r="L19">
            <v>0.53875000000000006</v>
          </cell>
          <cell r="M19">
            <v>0.53875000000000006</v>
          </cell>
          <cell r="N19">
            <v>0.53875000000000051</v>
          </cell>
          <cell r="O19">
            <v>0.54207996065154018</v>
          </cell>
          <cell r="P19">
            <v>0</v>
          </cell>
          <cell r="S19">
            <v>0.54207996065154018</v>
          </cell>
        </row>
        <row r="20">
          <cell r="B20" t="str">
            <v>Manufacturing costs</v>
          </cell>
        </row>
        <row r="21">
          <cell r="A21" t="str">
            <v>Factory Labour</v>
          </cell>
          <cell r="B21" t="str">
            <v>Wages, Leave, Super, Payroll Tax, Wcomp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 t="str">
            <v>Factory Packaging</v>
          </cell>
          <cell r="B22" t="str">
            <v>Packaging Material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Freight Inwards</v>
          </cell>
          <cell r="B23" t="str">
            <v>Freight Inwards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Factory Rent</v>
          </cell>
          <cell r="B24" t="str">
            <v>Factory Rent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 t="str">
            <v>Factory Maintenance</v>
          </cell>
          <cell r="B25" t="str">
            <v>Repairs and Maintenance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Factory Motor</v>
          </cell>
          <cell r="B26" t="str">
            <v>Motor Vehicle Expenses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 t="str">
            <v>Factory Insurance</v>
          </cell>
          <cell r="B27" t="str">
            <v>Insurance - General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Factory Warranty</v>
          </cell>
          <cell r="B28" t="str">
            <v>Warranty Expenses - Manufacturing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Factory Var Other</v>
          </cell>
          <cell r="B29" t="str">
            <v>Manufacturing Variable Other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Factory Fixed Other</v>
          </cell>
          <cell r="B30" t="str">
            <v>Manufacturing Fixed Other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Total Manufacturing Costs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S32">
            <v>0</v>
          </cell>
        </row>
        <row r="33">
          <cell r="B33" t="str">
            <v>Contribution margin</v>
          </cell>
          <cell r="C33">
            <v>622461.05999999959</v>
          </cell>
          <cell r="D33">
            <v>560273.14000000013</v>
          </cell>
          <cell r="E33">
            <v>677072.05999999982</v>
          </cell>
          <cell r="F33">
            <v>789792.42620138673</v>
          </cell>
          <cell r="G33">
            <v>686776.02278381458</v>
          </cell>
          <cell r="H33">
            <v>583759.61936624232</v>
          </cell>
          <cell r="I33">
            <v>470909.83198608371</v>
          </cell>
          <cell r="J33">
            <v>672728.33140869113</v>
          </cell>
          <cell r="K33">
            <v>740001.16454956017</v>
          </cell>
          <cell r="L33">
            <v>639091.91483825655</v>
          </cell>
          <cell r="M33">
            <v>672728.33140869113</v>
          </cell>
          <cell r="N33">
            <v>706364.74797912675</v>
          </cell>
          <cell r="O33">
            <v>7821958.6505218502</v>
          </cell>
          <cell r="P33">
            <v>0</v>
          </cell>
          <cell r="Q33">
            <v>0</v>
          </cell>
          <cell r="R33">
            <v>0</v>
          </cell>
          <cell r="S33">
            <v>7821958.6505218502</v>
          </cell>
        </row>
        <row r="34">
          <cell r="C34">
            <v>0.51323758823796584</v>
          </cell>
          <cell r="D34">
            <v>0.52087680030689976</v>
          </cell>
          <cell r="E34">
            <v>0.58739680896507063</v>
          </cell>
          <cell r="F34">
            <v>0.54999999999999993</v>
          </cell>
          <cell r="G34">
            <v>0.55000000000000004</v>
          </cell>
          <cell r="H34">
            <v>0.54999999999999993</v>
          </cell>
          <cell r="I34">
            <v>0.53875000000000006</v>
          </cell>
          <cell r="J34">
            <v>0.53875000000000006</v>
          </cell>
          <cell r="K34">
            <v>0.53875000000000006</v>
          </cell>
          <cell r="L34">
            <v>0.53875000000000006</v>
          </cell>
          <cell r="M34">
            <v>0.53875000000000006</v>
          </cell>
          <cell r="N34">
            <v>0.53875000000000051</v>
          </cell>
          <cell r="O34">
            <v>0.54207996065154018</v>
          </cell>
          <cell r="S34">
            <v>0.54207996065154018</v>
          </cell>
        </row>
        <row r="35">
          <cell r="B35" t="str">
            <v>Selling Expenses</v>
          </cell>
        </row>
        <row r="36">
          <cell r="A36" t="str">
            <v>Sales Labour</v>
          </cell>
          <cell r="B36" t="str">
            <v>Salaries, Leave, Super, Payroll Tax, Wcomp</v>
          </cell>
          <cell r="C36">
            <v>374604.52999999991</v>
          </cell>
          <cell r="D36">
            <v>334379.87</v>
          </cell>
          <cell r="E36">
            <v>358205.86</v>
          </cell>
          <cell r="F36">
            <v>344261.94017999544</v>
          </cell>
          <cell r="G36">
            <v>301669.79884259624</v>
          </cell>
          <cell r="H36">
            <v>306924.641399635</v>
          </cell>
          <cell r="I36">
            <v>260517.82148331153</v>
          </cell>
          <cell r="J36">
            <v>298854.67170346016</v>
          </cell>
          <cell r="K36">
            <v>330915.93361830147</v>
          </cell>
          <cell r="L36">
            <v>327112.64330475754</v>
          </cell>
          <cell r="M36">
            <v>337354.35290813743</v>
          </cell>
          <cell r="N36">
            <v>344737.68578076264</v>
          </cell>
          <cell r="O36">
            <v>3919539.749220957</v>
          </cell>
          <cell r="P36">
            <v>0</v>
          </cell>
          <cell r="Q36">
            <v>186625.83333333331</v>
          </cell>
          <cell r="R36">
            <v>-18836.72</v>
          </cell>
          <cell r="S36">
            <v>3751750.6358876238</v>
          </cell>
        </row>
        <row r="37">
          <cell r="A37" t="str">
            <v>Installation Labour</v>
          </cell>
          <cell r="B37" t="str">
            <v>Installation Labour</v>
          </cell>
          <cell r="C37">
            <v>87479.39</v>
          </cell>
          <cell r="D37">
            <v>106046.55999999998</v>
          </cell>
          <cell r="E37">
            <v>102601.87999999999</v>
          </cell>
          <cell r="F37">
            <v>103623.84509518962</v>
          </cell>
          <cell r="G37">
            <v>93713.026659788884</v>
          </cell>
          <cell r="H37">
            <v>88858.805853549624</v>
          </cell>
          <cell r="I37">
            <v>52007.948976561704</v>
          </cell>
          <cell r="J37">
            <v>83791.745648691503</v>
          </cell>
          <cell r="K37">
            <v>99262.423913458944</v>
          </cell>
          <cell r="L37">
            <v>89219.24466243638</v>
          </cell>
          <cell r="M37">
            <v>102295.89512251876</v>
          </cell>
          <cell r="N37">
            <v>98002.513986032791</v>
          </cell>
          <cell r="O37">
            <v>1106903.2799182283</v>
          </cell>
          <cell r="P37">
            <v>0</v>
          </cell>
          <cell r="Q37">
            <v>0</v>
          </cell>
          <cell r="R37">
            <v>0</v>
          </cell>
          <cell r="S37">
            <v>1106903.2799182283</v>
          </cell>
        </row>
        <row r="38">
          <cell r="A38" t="str">
            <v>Sales Commission</v>
          </cell>
          <cell r="B38" t="str">
            <v>Sales Commission</v>
          </cell>
          <cell r="C38">
            <v>9035.7999999999993</v>
          </cell>
          <cell r="D38">
            <v>13614.53</v>
          </cell>
          <cell r="E38">
            <v>12966.44</v>
          </cell>
          <cell r="F38">
            <v>17438.382072735712</v>
          </cell>
          <cell r="G38">
            <v>15686.958466590751</v>
          </cell>
          <cell r="H38">
            <v>14543.483903897337</v>
          </cell>
          <cell r="I38">
            <v>8383.2742629705335</v>
          </cell>
          <cell r="J38">
            <v>14578.693736848822</v>
          </cell>
          <cell r="K38">
            <v>17914.193963745194</v>
          </cell>
          <cell r="L38">
            <v>15942.814671962899</v>
          </cell>
          <cell r="M38">
            <v>18128.376345957178</v>
          </cell>
          <cell r="N38">
            <v>17488.500437715167</v>
          </cell>
          <cell r="O38">
            <v>175721.44786242358</v>
          </cell>
          <cell r="P38">
            <v>0</v>
          </cell>
          <cell r="Q38">
            <v>0</v>
          </cell>
          <cell r="R38">
            <v>0</v>
          </cell>
          <cell r="S38">
            <v>175721.44786242358</v>
          </cell>
        </row>
        <row r="39">
          <cell r="A39" t="str">
            <v>Sales Advertising</v>
          </cell>
          <cell r="B39" t="str">
            <v>Advertising Expenses</v>
          </cell>
          <cell r="C39">
            <v>2558.3599999999997</v>
          </cell>
          <cell r="D39">
            <v>-5120.49</v>
          </cell>
          <cell r="E39">
            <v>2041.3600000000001</v>
          </cell>
          <cell r="F39">
            <v>23615.5</v>
          </cell>
          <cell r="G39">
            <v>23615.5</v>
          </cell>
          <cell r="H39">
            <v>23615.5</v>
          </cell>
          <cell r="I39">
            <v>23615.5</v>
          </cell>
          <cell r="J39">
            <v>23615.5</v>
          </cell>
          <cell r="K39">
            <v>23615.5</v>
          </cell>
          <cell r="L39">
            <v>23615.5</v>
          </cell>
          <cell r="M39">
            <v>23615.5</v>
          </cell>
          <cell r="N39">
            <v>23615.5</v>
          </cell>
          <cell r="O39">
            <v>212018.72999999998</v>
          </cell>
          <cell r="P39">
            <v>0</v>
          </cell>
          <cell r="Q39">
            <v>0</v>
          </cell>
          <cell r="R39">
            <v>0</v>
          </cell>
          <cell r="S39">
            <v>212018.72999999998</v>
          </cell>
        </row>
        <row r="40">
          <cell r="A40" t="str">
            <v>Sales Doubtful Debts</v>
          </cell>
          <cell r="B40" t="str">
            <v>Doubtful Debts</v>
          </cell>
          <cell r="C40">
            <v>0</v>
          </cell>
          <cell r="D40">
            <v>0</v>
          </cell>
          <cell r="E40">
            <v>0</v>
          </cell>
          <cell r="F40">
            <v>6828.3123015611636</v>
          </cell>
          <cell r="G40">
            <v>6343.3808378782096</v>
          </cell>
          <cell r="H40">
            <v>6026.7773666073936</v>
          </cell>
          <cell r="I40">
            <v>4321.148033253965</v>
          </cell>
          <cell r="J40">
            <v>6036.5262107872304</v>
          </cell>
          <cell r="K40">
            <v>6960.0543632391218</v>
          </cell>
          <cell r="L40">
            <v>6414.2219089521432</v>
          </cell>
          <cell r="M40">
            <v>7019.3568505053372</v>
          </cell>
          <cell r="N40">
            <v>6842.188997068527</v>
          </cell>
          <cell r="O40">
            <v>56791.966869853102</v>
          </cell>
          <cell r="P40">
            <v>0</v>
          </cell>
          <cell r="Q40">
            <v>0</v>
          </cell>
          <cell r="R40">
            <v>0</v>
          </cell>
          <cell r="S40">
            <v>56791.966869853102</v>
          </cell>
        </row>
        <row r="41">
          <cell r="A41" t="str">
            <v>Sales Motor</v>
          </cell>
          <cell r="B41" t="str">
            <v>Motor Vehicle Expenses</v>
          </cell>
          <cell r="C41">
            <v>25637.589999999993</v>
          </cell>
          <cell r="D41">
            <v>25099.769999999993</v>
          </cell>
          <cell r="E41">
            <v>24361.100000000002</v>
          </cell>
          <cell r="F41">
            <v>31054.16798264044</v>
          </cell>
          <cell r="G41">
            <v>27327.356216788783</v>
          </cell>
          <cell r="H41">
            <v>23600.544450937134</v>
          </cell>
          <cell r="I41">
            <v>19873.732685085484</v>
          </cell>
          <cell r="J41">
            <v>32327.356216788779</v>
          </cell>
          <cell r="K41">
            <v>34811.897394023224</v>
          </cell>
          <cell r="L41">
            <v>31085.085628171571</v>
          </cell>
          <cell r="M41">
            <v>32327.356216788779</v>
          </cell>
          <cell r="N41">
            <v>33569.626805405998</v>
          </cell>
          <cell r="O41">
            <v>341075.5835966302</v>
          </cell>
          <cell r="P41">
            <v>0</v>
          </cell>
          <cell r="Q41">
            <v>0</v>
          </cell>
          <cell r="R41">
            <v>0</v>
          </cell>
          <cell r="S41">
            <v>341075.5835966302</v>
          </cell>
        </row>
        <row r="42">
          <cell r="A42" t="str">
            <v>Sales Rent</v>
          </cell>
          <cell r="B42" t="str">
            <v>Rent</v>
          </cell>
          <cell r="C42">
            <v>29673.339999999997</v>
          </cell>
          <cell r="D42">
            <v>43262.69</v>
          </cell>
          <cell r="E42">
            <v>32719.8</v>
          </cell>
          <cell r="F42">
            <v>33461.240000000005</v>
          </cell>
          <cell r="G42">
            <v>39227.906666666669</v>
          </cell>
          <cell r="H42">
            <v>34294.166666666672</v>
          </cell>
          <cell r="I42">
            <v>34294.166666666672</v>
          </cell>
          <cell r="J42">
            <v>37293.333333333336</v>
          </cell>
          <cell r="K42">
            <v>37293.333333333336</v>
          </cell>
          <cell r="L42">
            <v>37293.333333333336</v>
          </cell>
          <cell r="M42">
            <v>37293.333333333336</v>
          </cell>
          <cell r="N42">
            <v>37293.333333333336</v>
          </cell>
          <cell r="O42">
            <v>433399.97666666663</v>
          </cell>
          <cell r="P42">
            <v>0</v>
          </cell>
          <cell r="Q42">
            <v>0</v>
          </cell>
          <cell r="R42">
            <v>0</v>
          </cell>
          <cell r="S42">
            <v>433399.97666666663</v>
          </cell>
        </row>
        <row r="43">
          <cell r="A43" t="str">
            <v>Sales Telephone</v>
          </cell>
          <cell r="B43" t="str">
            <v>Telephone</v>
          </cell>
          <cell r="C43">
            <v>9698.5300000000007</v>
          </cell>
          <cell r="D43">
            <v>13583.52</v>
          </cell>
          <cell r="E43">
            <v>11087.119999999999</v>
          </cell>
          <cell r="F43">
            <v>11684.229564686018</v>
          </cell>
          <cell r="G43">
            <v>10160.199621466103</v>
          </cell>
          <cell r="H43">
            <v>8636.1696782461895</v>
          </cell>
          <cell r="I43">
            <v>7112.1397350262723</v>
          </cell>
          <cell r="J43">
            <v>10160.199621466103</v>
          </cell>
          <cell r="K43">
            <v>11176.219583612714</v>
          </cell>
          <cell r="L43">
            <v>9652.1896403927985</v>
          </cell>
          <cell r="M43">
            <v>10160.199621466103</v>
          </cell>
          <cell r="N43">
            <v>10668.209602539409</v>
          </cell>
          <cell r="O43">
            <v>123778.92666890172</v>
          </cell>
          <cell r="P43">
            <v>0</v>
          </cell>
          <cell r="Q43">
            <v>0</v>
          </cell>
          <cell r="R43">
            <v>0</v>
          </cell>
          <cell r="S43">
            <v>123778.92666890172</v>
          </cell>
        </row>
        <row r="44">
          <cell r="A44" t="str">
            <v>Sales Freight</v>
          </cell>
          <cell r="B44" t="str">
            <v>Freight - Outwards</v>
          </cell>
          <cell r="C44">
            <v>12723.91</v>
          </cell>
          <cell r="D44">
            <v>12794.84</v>
          </cell>
          <cell r="E44">
            <v>13668.529999999999</v>
          </cell>
          <cell r="F44">
            <v>14367.0013710238</v>
          </cell>
          <cell r="G44">
            <v>8129.271628683191</v>
          </cell>
          <cell r="H44">
            <v>7974.0619397145201</v>
          </cell>
          <cell r="I44">
            <v>7137.9049725687546</v>
          </cell>
          <cell r="J44">
            <v>7978.8411516002361</v>
          </cell>
          <cell r="K44">
            <v>8431.5857684565017</v>
          </cell>
          <cell r="L44">
            <v>8164.0003085787685</v>
          </cell>
          <cell r="M44">
            <v>8460.6578457989035</v>
          </cell>
          <cell r="N44">
            <v>8373.8041947103702</v>
          </cell>
          <cell r="O44">
            <v>118204.40918113504</v>
          </cell>
          <cell r="P44">
            <v>0</v>
          </cell>
          <cell r="Q44">
            <v>0</v>
          </cell>
          <cell r="R44">
            <v>0</v>
          </cell>
          <cell r="S44">
            <v>118204.40918113504</v>
          </cell>
        </row>
        <row r="45">
          <cell r="A45" t="str">
            <v>Sales Insurance</v>
          </cell>
          <cell r="B45" t="str">
            <v>Insurance - General</v>
          </cell>
          <cell r="C45">
            <v>446.53</v>
          </cell>
          <cell r="D45">
            <v>272.65999999999997</v>
          </cell>
          <cell r="E45">
            <v>1024.01</v>
          </cell>
          <cell r="F45">
            <v>4108.5682953220776</v>
          </cell>
          <cell r="G45">
            <v>4108.5682953220776</v>
          </cell>
          <cell r="H45">
            <v>4108.5682953220776</v>
          </cell>
          <cell r="I45">
            <v>4108.5682953220776</v>
          </cell>
          <cell r="J45">
            <v>4108.5682953220776</v>
          </cell>
          <cell r="K45">
            <v>4108.5682953220776</v>
          </cell>
          <cell r="L45">
            <v>4108.5682953220776</v>
          </cell>
          <cell r="M45">
            <v>4108.5682953220776</v>
          </cell>
          <cell r="N45">
            <v>4108.5682953220776</v>
          </cell>
          <cell r="O45">
            <v>38720.3146578987</v>
          </cell>
          <cell r="P45">
            <v>0</v>
          </cell>
          <cell r="Q45">
            <v>0</v>
          </cell>
          <cell r="R45">
            <v>0</v>
          </cell>
          <cell r="S45">
            <v>38720.3146578987</v>
          </cell>
        </row>
        <row r="46">
          <cell r="A46" t="str">
            <v>Sales Warranty</v>
          </cell>
          <cell r="B46" t="str">
            <v>Warranty</v>
          </cell>
          <cell r="C46">
            <v>2855.51</v>
          </cell>
          <cell r="D46">
            <v>1616.41</v>
          </cell>
          <cell r="E46">
            <v>8419.06</v>
          </cell>
          <cell r="F46">
            <v>1066.5009450903428</v>
          </cell>
          <cell r="G46">
            <v>1108.7072954973537</v>
          </cell>
          <cell r="H46">
            <v>911.70263061411947</v>
          </cell>
          <cell r="I46">
            <v>642.10774195983902</v>
          </cell>
          <cell r="J46">
            <v>932.57540200503558</v>
          </cell>
          <cell r="K46">
            <v>969.04516773453815</v>
          </cell>
          <cell r="L46">
            <v>1067.5242812878064</v>
          </cell>
          <cell r="M46">
            <v>1173.7381092226967</v>
          </cell>
          <cell r="N46">
            <v>1090.3049541803543</v>
          </cell>
          <cell r="O46">
            <v>21853.18652759209</v>
          </cell>
          <cell r="P46">
            <v>0</v>
          </cell>
          <cell r="Q46">
            <v>0</v>
          </cell>
          <cell r="R46">
            <v>0</v>
          </cell>
          <cell r="S46">
            <v>21853.18652759209</v>
          </cell>
        </row>
        <row r="47">
          <cell r="A47" t="str">
            <v>Sales Other</v>
          </cell>
          <cell r="B47" t="str">
            <v>Other Selling Expenses</v>
          </cell>
          <cell r="C47">
            <v>37373.040000000023</v>
          </cell>
          <cell r="D47">
            <v>46475.26</v>
          </cell>
          <cell r="E47">
            <v>30867.77</v>
          </cell>
          <cell r="F47">
            <v>42840.997050099977</v>
          </cell>
          <cell r="G47">
            <v>40840.55597539313</v>
          </cell>
          <cell r="H47">
            <v>45930.490069276537</v>
          </cell>
          <cell r="I47">
            <v>32528.22206403585</v>
          </cell>
          <cell r="J47">
            <v>40315.203036298895</v>
          </cell>
          <cell r="K47">
            <v>43600.300227181731</v>
          </cell>
          <cell r="L47">
            <v>40702.591602798857</v>
          </cell>
          <cell r="M47">
            <v>42691.832030709142</v>
          </cell>
          <cell r="N47">
            <v>42789.349276775341</v>
          </cell>
          <cell r="O47">
            <v>486955.6113325695</v>
          </cell>
          <cell r="P47">
            <v>0</v>
          </cell>
          <cell r="Q47">
            <v>0</v>
          </cell>
          <cell r="R47">
            <v>0</v>
          </cell>
          <cell r="S47">
            <v>486955.6113325695</v>
          </cell>
        </row>
        <row r="48">
          <cell r="B48" t="str">
            <v>Total Selling Expenses</v>
          </cell>
          <cell r="C48">
            <v>592086.53</v>
          </cell>
          <cell r="D48">
            <v>592025.62000000011</v>
          </cell>
          <cell r="E48">
            <v>597962.93000000005</v>
          </cell>
          <cell r="F48">
            <v>634350.68485834473</v>
          </cell>
          <cell r="G48">
            <v>571931.23050667136</v>
          </cell>
          <cell r="H48">
            <v>565424.91225446668</v>
          </cell>
          <cell r="I48">
            <v>454542.53491676273</v>
          </cell>
          <cell r="J48">
            <v>559993.21435660217</v>
          </cell>
          <cell r="K48">
            <v>619059.05562840891</v>
          </cell>
          <cell r="L48">
            <v>594377.71763799421</v>
          </cell>
          <cell r="M48">
            <v>624629.16667975974</v>
          </cell>
          <cell r="N48">
            <v>628579.58566384611</v>
          </cell>
          <cell r="O48">
            <v>7034963.1825028565</v>
          </cell>
          <cell r="P48">
            <v>0</v>
          </cell>
          <cell r="Q48">
            <v>186625.83333333331</v>
          </cell>
          <cell r="R48">
            <v>-18836.72</v>
          </cell>
          <cell r="S48">
            <v>6867174.0691695232</v>
          </cell>
        </row>
        <row r="49">
          <cell r="C49">
            <v>0.48819288821920237</v>
          </cell>
          <cell r="D49">
            <v>0.5503965630858344</v>
          </cell>
          <cell r="E49">
            <v>0.51876533933685587</v>
          </cell>
          <cell r="F49">
            <v>0.44175262397758985</v>
          </cell>
          <cell r="G49">
            <v>0.45802731362636417</v>
          </cell>
          <cell r="H49">
            <v>0.53272561414504072</v>
          </cell>
          <cell r="I49">
            <v>0.52002479891658482</v>
          </cell>
          <cell r="J49">
            <v>0.44846683296787604</v>
          </cell>
          <cell r="K49">
            <v>0.45069938021356803</v>
          </cell>
          <cell r="L49">
            <v>0.50105624549875893</v>
          </cell>
          <cell r="M49">
            <v>0.5002301045416816</v>
          </cell>
          <cell r="N49">
            <v>0.47942263928834183</v>
          </cell>
          <cell r="O49">
            <v>0.48753934091709372</v>
          </cell>
          <cell r="S49">
            <v>0.47591116439286446</v>
          </cell>
        </row>
        <row r="50">
          <cell r="B50" t="str">
            <v>Administrative expenses</v>
          </cell>
        </row>
        <row r="51">
          <cell r="A51" t="str">
            <v>Admin Labour</v>
          </cell>
          <cell r="B51" t="str">
            <v>Salaries, Leave, Super, Payroll Tax, Wcomp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>Admin Telephone</v>
          </cell>
          <cell r="B52" t="str">
            <v>Telephone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A53" t="str">
            <v>Admin Other</v>
          </cell>
          <cell r="B53" t="str">
            <v>Other Admin Expenses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Non Operating Income</v>
          </cell>
          <cell r="B54" t="str">
            <v>Non Operating Income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Total Administrative expenses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S56">
            <v>0</v>
          </cell>
        </row>
        <row r="57">
          <cell r="B57" t="str">
            <v>EBITDA</v>
          </cell>
          <cell r="C57">
            <v>30374.529999999562</v>
          </cell>
          <cell r="D57">
            <v>-31752.479999999981</v>
          </cell>
          <cell r="E57">
            <v>79109.129999999772</v>
          </cell>
          <cell r="F57">
            <v>155441.741343042</v>
          </cell>
          <cell r="G57">
            <v>114844.79227714322</v>
          </cell>
          <cell r="H57">
            <v>18334.707111775642</v>
          </cell>
          <cell r="I57">
            <v>16367.297069320979</v>
          </cell>
          <cell r="J57">
            <v>112735.11705208896</v>
          </cell>
          <cell r="K57">
            <v>120942.10892115126</v>
          </cell>
          <cell r="L57">
            <v>44714.197200262337</v>
          </cell>
          <cell r="M57">
            <v>48099.164728931384</v>
          </cell>
          <cell r="N57">
            <v>77785.162315280642</v>
          </cell>
          <cell r="O57">
            <v>786995.46801899374</v>
          </cell>
          <cell r="P57">
            <v>0</v>
          </cell>
          <cell r="Q57">
            <v>186625.83333333331</v>
          </cell>
          <cell r="R57">
            <v>-18836.72</v>
          </cell>
          <cell r="S57">
            <v>954784.58135232702</v>
          </cell>
        </row>
        <row r="58">
          <cell r="C58">
            <v>2.5044700018763466E-2</v>
          </cell>
          <cell r="D58">
            <v>-2.9519762778934602E-2</v>
          </cell>
          <cell r="E58">
            <v>6.8631469628214772E-2</v>
          </cell>
          <cell r="F58">
            <v>0.10824737602241011</v>
          </cell>
          <cell r="G58">
            <v>9.1972686373635856E-2</v>
          </cell>
          <cell r="H58">
            <v>1.7274385854959235E-2</v>
          </cell>
          <cell r="I58">
            <v>1.8725201083415188E-2</v>
          </cell>
          <cell r="J58">
            <v>9.0283167032123995E-2</v>
          </cell>
          <cell r="K58">
            <v>8.8050619786432027E-2</v>
          </cell>
          <cell r="L58">
            <v>3.7693754501241114E-2</v>
          </cell>
          <cell r="M58">
            <v>3.8519895458318444E-2</v>
          </cell>
          <cell r="N58">
            <v>5.932736071165861E-2</v>
          </cell>
          <cell r="O58">
            <v>5.4540619734446509E-2</v>
          </cell>
          <cell r="S58">
            <v>6.6168796258675763E-2</v>
          </cell>
        </row>
        <row r="59">
          <cell r="A59" t="str">
            <v>Depreciation</v>
          </cell>
          <cell r="B59" t="str">
            <v>Depreciation</v>
          </cell>
          <cell r="C59">
            <v>51260.04</v>
          </cell>
          <cell r="D59">
            <v>-23029.05</v>
          </cell>
          <cell r="E59">
            <v>21881.53</v>
          </cell>
          <cell r="F59">
            <v>12918.054693440041</v>
          </cell>
          <cell r="G59">
            <v>13155.765959136386</v>
          </cell>
          <cell r="H59">
            <v>13409.254034443182</v>
          </cell>
          <cell r="I59">
            <v>14231.907430276513</v>
          </cell>
          <cell r="J59">
            <v>13126.914982359845</v>
          </cell>
          <cell r="K59">
            <v>13778.305410163557</v>
          </cell>
          <cell r="L59">
            <v>14095.372916784563</v>
          </cell>
          <cell r="M59">
            <v>14126.541731937783</v>
          </cell>
          <cell r="N59">
            <v>14751.181859975279</v>
          </cell>
          <cell r="O59">
            <v>173705.81901851716</v>
          </cell>
          <cell r="P59">
            <v>0</v>
          </cell>
          <cell r="Q59">
            <v>0</v>
          </cell>
          <cell r="R59">
            <v>0</v>
          </cell>
          <cell r="S59">
            <v>173705.81901851716</v>
          </cell>
        </row>
        <row r="61">
          <cell r="B61" t="str">
            <v>EBIT</v>
          </cell>
          <cell r="C61">
            <v>-20885.510000000439</v>
          </cell>
          <cell r="D61">
            <v>-8723.4299999999821</v>
          </cell>
          <cell r="E61">
            <v>57227.599999999773</v>
          </cell>
          <cell r="F61">
            <v>142523.68664960196</v>
          </cell>
          <cell r="G61">
            <v>101689.02631800683</v>
          </cell>
          <cell r="H61">
            <v>4925.4530773324605</v>
          </cell>
          <cell r="I61">
            <v>2135.3896390444661</v>
          </cell>
          <cell r="J61">
            <v>99608.202069729115</v>
          </cell>
          <cell r="K61">
            <v>107163.80351098769</v>
          </cell>
          <cell r="L61">
            <v>30618.824283477774</v>
          </cell>
          <cell r="M61">
            <v>33972.622996993603</v>
          </cell>
          <cell r="N61">
            <v>63033.980455305362</v>
          </cell>
          <cell r="O61">
            <v>613289.64900047658</v>
          </cell>
          <cell r="P61">
            <v>0</v>
          </cell>
          <cell r="Q61">
            <v>186625.83333333331</v>
          </cell>
          <cell r="R61">
            <v>-18836.72</v>
          </cell>
          <cell r="S61">
            <v>781078.76233380986</v>
          </cell>
        </row>
        <row r="62">
          <cell r="C62">
            <v>-1.7220721857717735E-2</v>
          </cell>
          <cell r="D62">
            <v>-8.1100305934730492E-3</v>
          </cell>
          <cell r="E62">
            <v>4.9648053155124064E-2</v>
          </cell>
          <cell r="F62">
            <v>9.9251429941280736E-2</v>
          </cell>
          <cell r="G62">
            <v>8.1436978897717352E-2</v>
          </cell>
          <cell r="H62">
            <v>4.6406073710166416E-3</v>
          </cell>
          <cell r="I62">
            <v>2.4430179407874497E-3</v>
          </cell>
          <cell r="J62">
            <v>7.9770564668644892E-2</v>
          </cell>
          <cell r="K62">
            <v>7.8019470654059994E-2</v>
          </cell>
          <cell r="L62">
            <v>2.5811454033021972E-2</v>
          </cell>
          <cell r="M62">
            <v>2.7206748675656933E-2</v>
          </cell>
          <cell r="N62">
            <v>4.807651722067436E-2</v>
          </cell>
          <cell r="O62">
            <v>4.2502401719548256E-2</v>
          </cell>
          <cell r="S62">
            <v>5.4130578243777518E-2</v>
          </cell>
        </row>
        <row r="63">
          <cell r="A63" t="str">
            <v>Interest</v>
          </cell>
          <cell r="B63" t="str">
            <v>Interest expense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5">
          <cell r="B65" t="str">
            <v>Profit Before Tax</v>
          </cell>
          <cell r="C65">
            <v>-20885.510000000439</v>
          </cell>
          <cell r="D65">
            <v>-8723.4299999999821</v>
          </cell>
          <cell r="E65">
            <v>57227.599999999773</v>
          </cell>
          <cell r="F65">
            <v>142523.68664960196</v>
          </cell>
          <cell r="G65">
            <v>101689.02631800683</v>
          </cell>
          <cell r="H65">
            <v>4925.4530773324605</v>
          </cell>
          <cell r="I65">
            <v>2135.3896390444661</v>
          </cell>
          <cell r="J65">
            <v>99608.202069729115</v>
          </cell>
          <cell r="K65">
            <v>107163.80351098769</v>
          </cell>
          <cell r="L65">
            <v>30618.824283477774</v>
          </cell>
          <cell r="M65">
            <v>33972.622996993603</v>
          </cell>
          <cell r="N65">
            <v>63033.980455305362</v>
          </cell>
          <cell r="O65">
            <v>613289.64900047658</v>
          </cell>
          <cell r="P65">
            <v>0</v>
          </cell>
          <cell r="Q65">
            <v>186625.83333333331</v>
          </cell>
          <cell r="R65">
            <v>-18836.72</v>
          </cell>
          <cell r="S65">
            <v>781078.76233380986</v>
          </cell>
        </row>
        <row r="66">
          <cell r="C66">
            <v>-1.7220721857717735E-2</v>
          </cell>
          <cell r="D66">
            <v>-8.1100305934730492E-3</v>
          </cell>
          <cell r="E66">
            <v>4.9648053155124064E-2</v>
          </cell>
          <cell r="F66">
            <v>9.9251429941280736E-2</v>
          </cell>
          <cell r="G66">
            <v>8.1436978897717352E-2</v>
          </cell>
          <cell r="H66">
            <v>4.6406073710166416E-3</v>
          </cell>
          <cell r="I66">
            <v>2.4430179407874497E-3</v>
          </cell>
          <cell r="J66">
            <v>7.9770564668644892E-2</v>
          </cell>
          <cell r="K66">
            <v>7.8019470654059994E-2</v>
          </cell>
          <cell r="L66">
            <v>2.5811454033021972E-2</v>
          </cell>
          <cell r="M66">
            <v>2.7206748675656933E-2</v>
          </cell>
          <cell r="N66">
            <v>4.807651722067436E-2</v>
          </cell>
          <cell r="O66">
            <v>4.2502401719548256E-2</v>
          </cell>
          <cell r="S66">
            <v>5.4130578243777518E-2</v>
          </cell>
        </row>
        <row r="67">
          <cell r="A67" t="str">
            <v>Income Tax</v>
          </cell>
          <cell r="B67" t="str">
            <v>Income tax</v>
          </cell>
          <cell r="C67">
            <v>0</v>
          </cell>
          <cell r="D67">
            <v>0</v>
          </cell>
          <cell r="E67">
            <v>0</v>
          </cell>
          <cell r="F67">
            <v>42757.105994880585</v>
          </cell>
          <cell r="G67">
            <v>30506.707895402047</v>
          </cell>
          <cell r="H67">
            <v>1477.635923199738</v>
          </cell>
          <cell r="I67">
            <v>640.61689171333978</v>
          </cell>
          <cell r="J67">
            <v>29882.460620918733</v>
          </cell>
          <cell r="K67">
            <v>32149.141053296305</v>
          </cell>
          <cell r="L67">
            <v>9185.6472850433311</v>
          </cell>
          <cell r="M67">
            <v>10191.786899098081</v>
          </cell>
          <cell r="N67">
            <v>18910.194136591606</v>
          </cell>
          <cell r="O67">
            <v>175701.29670014375</v>
          </cell>
          <cell r="P67">
            <v>0</v>
          </cell>
          <cell r="Q67">
            <v>-55987.749999999993</v>
          </cell>
          <cell r="R67">
            <v>5651.0160000000005</v>
          </cell>
          <cell r="S67">
            <v>226038.03070014375</v>
          </cell>
        </row>
        <row r="68">
          <cell r="P68">
            <v>0</v>
          </cell>
        </row>
        <row r="69">
          <cell r="B69" t="str">
            <v>PAT</v>
          </cell>
          <cell r="C69">
            <v>-20885.510000000439</v>
          </cell>
          <cell r="D69">
            <v>-8723.4299999999821</v>
          </cell>
          <cell r="E69">
            <v>57227.599999999773</v>
          </cell>
          <cell r="F69">
            <v>99766.580654721387</v>
          </cell>
          <cell r="G69">
            <v>71182.318422604789</v>
          </cell>
          <cell r="H69">
            <v>3447.8171541327224</v>
          </cell>
          <cell r="I69">
            <v>1494.7727473311263</v>
          </cell>
          <cell r="J69">
            <v>69725.741448810382</v>
          </cell>
          <cell r="K69">
            <v>75014.662457691389</v>
          </cell>
          <cell r="L69">
            <v>21433.176998434443</v>
          </cell>
          <cell r="M69">
            <v>23780.836097895524</v>
          </cell>
          <cell r="N69">
            <v>44123.786318713755</v>
          </cell>
          <cell r="O69">
            <v>437588.35230033286</v>
          </cell>
          <cell r="P69">
            <v>0</v>
          </cell>
          <cell r="Q69">
            <v>130638.08333333331</v>
          </cell>
          <cell r="R69">
            <v>-13185.704000000002</v>
          </cell>
          <cell r="S69">
            <v>555040.73163366609</v>
          </cell>
        </row>
        <row r="70">
          <cell r="C70">
            <v>-1.7220721857717735E-2</v>
          </cell>
          <cell r="D70">
            <v>-8.1100305934730492E-3</v>
          </cell>
          <cell r="E70">
            <v>4.9648053155124064E-2</v>
          </cell>
          <cell r="F70">
            <v>6.9476000958896528E-2</v>
          </cell>
          <cell r="G70">
            <v>5.7005885228402151E-2</v>
          </cell>
          <cell r="H70">
            <v>3.248425159711649E-3</v>
          </cell>
          <cell r="I70">
            <v>1.710112558551215E-3</v>
          </cell>
          <cell r="J70">
            <v>5.5839395268051421E-2</v>
          </cell>
          <cell r="K70">
            <v>5.4613629457841997E-2</v>
          </cell>
          <cell r="L70">
            <v>1.806801782311538E-2</v>
          </cell>
          <cell r="M70">
            <v>1.9044724072959852E-2</v>
          </cell>
          <cell r="N70">
            <v>3.3653562054472057E-2</v>
          </cell>
          <cell r="O70">
            <v>3.0325892451593461E-2</v>
          </cell>
          <cell r="S70">
            <v>3.8465616018553937E-2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5">
          <cell r="A15" t="str">
            <v>Sales</v>
          </cell>
          <cell r="B15" t="str">
            <v>Sales</v>
          </cell>
          <cell r="C15">
            <v>0</v>
          </cell>
          <cell r="E15">
            <v>1620285.5000000002</v>
          </cell>
          <cell r="G15">
            <v>409193.38000000006</v>
          </cell>
          <cell r="I15">
            <v>0</v>
          </cell>
          <cell r="K15">
            <v>0</v>
          </cell>
          <cell r="M15">
            <v>0</v>
          </cell>
          <cell r="O15">
            <v>8956515.5800000001</v>
          </cell>
          <cell r="Q15">
            <v>5497515.5199999996</v>
          </cell>
          <cell r="S15">
            <v>1627758.5899999999</v>
          </cell>
          <cell r="U15">
            <v>2646942.5</v>
          </cell>
          <cell r="W15">
            <v>3464457.27</v>
          </cell>
          <cell r="Y15">
            <v>5890322.6400000006</v>
          </cell>
          <cell r="AA15">
            <v>3422295.7600000007</v>
          </cell>
          <cell r="AC15">
            <v>3888810.6699999995</v>
          </cell>
          <cell r="AE15">
            <v>3468109.8999999994</v>
          </cell>
          <cell r="AG15">
            <v>1287661.2</v>
          </cell>
          <cell r="AI15">
            <v>3244547.1399999997</v>
          </cell>
          <cell r="AK15">
            <v>1748690.47</v>
          </cell>
          <cell r="AM15">
            <v>3036076.5400000005</v>
          </cell>
          <cell r="AO15">
            <v>2192603.06</v>
          </cell>
          <cell r="AQ15">
            <v>4840325.6400000006</v>
          </cell>
          <cell r="AS15">
            <v>865454.6</v>
          </cell>
          <cell r="AU15">
            <v>1127399.04</v>
          </cell>
          <cell r="AW15">
            <v>1967651.9799999997</v>
          </cell>
          <cell r="AY15">
            <v>180150.13</v>
          </cell>
          <cell r="BA15">
            <v>353740.71</v>
          </cell>
          <cell r="BC15">
            <v>0</v>
          </cell>
          <cell r="BE15">
            <v>1583120.4499999997</v>
          </cell>
          <cell r="BG15">
            <v>63319628.270000011</v>
          </cell>
        </row>
        <row r="16">
          <cell r="A16" t="str">
            <v>Cost of Goods Sold</v>
          </cell>
          <cell r="B16" t="str">
            <v>Cost of goods sold - Material Only</v>
          </cell>
          <cell r="C16">
            <v>0</v>
          </cell>
          <cell r="E16">
            <v>-14266030.320000002</v>
          </cell>
          <cell r="G16">
            <v>-573047.27999999991</v>
          </cell>
          <cell r="I16">
            <v>-881818.22999999986</v>
          </cell>
          <cell r="K16">
            <v>-173183.35999999999</v>
          </cell>
          <cell r="M16">
            <v>-648306.78</v>
          </cell>
          <cell r="O16">
            <v>8049617.4700000007</v>
          </cell>
          <cell r="P16">
            <v>0.89874431614621286</v>
          </cell>
          <cell r="Q16">
            <v>3813047.04</v>
          </cell>
          <cell r="R16">
            <v>0.69359459307174454</v>
          </cell>
          <cell r="S16">
            <v>1119766.67</v>
          </cell>
          <cell r="T16">
            <v>0.68791937384277602</v>
          </cell>
          <cell r="U16">
            <v>1907501.3599999999</v>
          </cell>
          <cell r="V16">
            <v>0.72064329315804931</v>
          </cell>
          <cell r="W16">
            <v>2285253.7400000002</v>
          </cell>
          <cell r="X16">
            <v>0.6596282077971769</v>
          </cell>
          <cell r="Y16">
            <v>4220113.9899999993</v>
          </cell>
          <cell r="Z16">
            <v>0.7164486986403853</v>
          </cell>
          <cell r="AA16">
            <v>2414349.3099999996</v>
          </cell>
          <cell r="AB16">
            <v>0.70547652199411282</v>
          </cell>
          <cell r="AC16">
            <v>2587194.2900000005</v>
          </cell>
          <cell r="AD16">
            <v>0.66529191301565749</v>
          </cell>
          <cell r="AE16">
            <v>2471497.42</v>
          </cell>
          <cell r="AF16">
            <v>0.71263526568174795</v>
          </cell>
          <cell r="AG16">
            <v>900060.7</v>
          </cell>
          <cell r="AH16">
            <v>0.69898875573792241</v>
          </cell>
          <cell r="AI16">
            <v>2176120.2900000005</v>
          </cell>
          <cell r="AJ16">
            <v>0.67070077767463132</v>
          </cell>
          <cell r="AK16">
            <v>1341743.26</v>
          </cell>
          <cell r="AL16">
            <v>0.7672845955407992</v>
          </cell>
          <cell r="AM16">
            <v>1989089.4999999998</v>
          </cell>
          <cell r="AN16">
            <v>0.65515130260846433</v>
          </cell>
          <cell r="AO16">
            <v>1488752.03</v>
          </cell>
          <cell r="AP16">
            <v>0.67898839382263743</v>
          </cell>
          <cell r="AQ16">
            <v>2984009.6</v>
          </cell>
          <cell r="AR16">
            <v>0.61648943107059218</v>
          </cell>
          <cell r="AS16">
            <v>443584.92</v>
          </cell>
          <cell r="AT16">
            <v>0.51254556853704403</v>
          </cell>
          <cell r="AU16">
            <v>491750.84</v>
          </cell>
          <cell r="AV16">
            <v>0.43618170900695463</v>
          </cell>
          <cell r="AW16">
            <v>950102.97</v>
          </cell>
          <cell r="AX16">
            <v>0.48286128830566882</v>
          </cell>
          <cell r="AY16">
            <v>101064.42</v>
          </cell>
          <cell r="AZ16">
            <v>0.56100109392094244</v>
          </cell>
          <cell r="BA16">
            <v>166098.66999999998</v>
          </cell>
          <cell r="BB16">
            <v>0.46954920738413164</v>
          </cell>
          <cell r="BC16">
            <v>0</v>
          </cell>
          <cell r="BD16">
            <v>0</v>
          </cell>
          <cell r="BE16">
            <v>883941.32</v>
          </cell>
          <cell r="BF16">
            <v>0.55835380055888995</v>
          </cell>
          <cell r="BG16">
            <v>26242273.840000004</v>
          </cell>
          <cell r="BH16">
            <v>0.41444137555736787</v>
          </cell>
        </row>
        <row r="17">
          <cell r="B17" t="str">
            <v xml:space="preserve"> </v>
          </cell>
        </row>
        <row r="18">
          <cell r="B18" t="str">
            <v>Gross profit before manufacturing costs</v>
          </cell>
          <cell r="C18">
            <v>0</v>
          </cell>
          <cell r="E18">
            <v>15886315.820000002</v>
          </cell>
          <cell r="G18">
            <v>982240.65999999992</v>
          </cell>
          <cell r="I18">
            <v>881818.22999999986</v>
          </cell>
          <cell r="K18">
            <v>173183.35999999999</v>
          </cell>
          <cell r="M18">
            <v>648306.78</v>
          </cell>
          <cell r="O18">
            <v>906898.1099999994</v>
          </cell>
          <cell r="P18">
            <v>0.10125568385378719</v>
          </cell>
          <cell r="Q18">
            <v>1684468.4799999995</v>
          </cell>
          <cell r="R18">
            <v>0.30640540692825541</v>
          </cell>
          <cell r="S18">
            <v>507991.91999999993</v>
          </cell>
          <cell r="T18">
            <v>0.31208062615722393</v>
          </cell>
          <cell r="U18">
            <v>739441.14000000013</v>
          </cell>
          <cell r="V18">
            <v>0.27935670684195074</v>
          </cell>
          <cell r="W18">
            <v>1179203.5299999998</v>
          </cell>
          <cell r="X18">
            <v>0.3403717922028231</v>
          </cell>
          <cell r="Y18">
            <v>1670208.6500000013</v>
          </cell>
          <cell r="Z18">
            <v>0.2835513013596147</v>
          </cell>
          <cell r="AA18">
            <v>1007946.4500000011</v>
          </cell>
          <cell r="AB18">
            <v>0.29452347800588718</v>
          </cell>
          <cell r="AC18">
            <v>1301616.379999999</v>
          </cell>
          <cell r="AD18">
            <v>0.33470808698434246</v>
          </cell>
          <cell r="AE18">
            <v>996612.47999999952</v>
          </cell>
          <cell r="AF18">
            <v>0.28736473431825205</v>
          </cell>
          <cell r="AG18">
            <v>387600.5</v>
          </cell>
          <cell r="AH18">
            <v>0.30101124426207765</v>
          </cell>
          <cell r="AI18">
            <v>1068426.8499999992</v>
          </cell>
          <cell r="AJ18">
            <v>0.32929922232536873</v>
          </cell>
          <cell r="AK18">
            <v>406947.20999999996</v>
          </cell>
          <cell r="AL18">
            <v>0.2327154044592008</v>
          </cell>
          <cell r="AM18">
            <v>1046987.0400000007</v>
          </cell>
          <cell r="AN18">
            <v>0.34484869739153562</v>
          </cell>
          <cell r="AO18">
            <v>703851.03</v>
          </cell>
          <cell r="AP18">
            <v>0.32101160617736252</v>
          </cell>
          <cell r="AQ18">
            <v>1856316.0400000005</v>
          </cell>
          <cell r="AR18">
            <v>0.38351056892940788</v>
          </cell>
          <cell r="AS18">
            <v>421869.68</v>
          </cell>
          <cell r="AT18">
            <v>0.48745443146295603</v>
          </cell>
          <cell r="AU18">
            <v>635648.19999999995</v>
          </cell>
          <cell r="AV18">
            <v>0.56381829099304537</v>
          </cell>
          <cell r="AW18">
            <v>1017549.0099999998</v>
          </cell>
          <cell r="AX18">
            <v>0.51713871169433123</v>
          </cell>
          <cell r="AY18">
            <v>79085.710000000006</v>
          </cell>
          <cell r="AZ18">
            <v>0.4389989060790575</v>
          </cell>
          <cell r="BA18">
            <v>187642.04000000004</v>
          </cell>
          <cell r="BB18">
            <v>0.53045079261586836</v>
          </cell>
          <cell r="BC18">
            <v>0</v>
          </cell>
          <cell r="BD18">
            <v>0</v>
          </cell>
          <cell r="BE18">
            <v>699179.12999999977</v>
          </cell>
          <cell r="BF18">
            <v>0.44164619944111005</v>
          </cell>
          <cell r="BG18">
            <v>37077354.430000007</v>
          </cell>
          <cell r="BH18">
            <v>0.58555862444263207</v>
          </cell>
        </row>
        <row r="20">
          <cell r="B20" t="str">
            <v>Manufacturing costs</v>
          </cell>
        </row>
        <row r="21">
          <cell r="A21" t="str">
            <v>Factory Labour</v>
          </cell>
          <cell r="B21" t="str">
            <v>Wages, Leave, Super, Payroll Tax, Wcomp</v>
          </cell>
          <cell r="C21">
            <v>0</v>
          </cell>
          <cell r="E21">
            <v>4561612.9399999995</v>
          </cell>
          <cell r="G21">
            <v>193662.90999999997</v>
          </cell>
          <cell r="I21">
            <v>118479.92000000001</v>
          </cell>
          <cell r="K21">
            <v>108387.03</v>
          </cell>
          <cell r="M21">
            <v>491962.33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5474105.1299999999</v>
          </cell>
          <cell r="BH21">
            <v>8.6451946727450352E-2</v>
          </cell>
        </row>
        <row r="22">
          <cell r="A22" t="str">
            <v>Factory Packaging</v>
          </cell>
          <cell r="B22" t="str">
            <v>Packaging Material</v>
          </cell>
          <cell r="C22">
            <v>0</v>
          </cell>
          <cell r="E22">
            <v>726444.32</v>
          </cell>
          <cell r="G22">
            <v>0</v>
          </cell>
          <cell r="I22">
            <v>156.36000000000001</v>
          </cell>
          <cell r="K22">
            <v>0</v>
          </cell>
          <cell r="M22">
            <v>660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727260.67999999993</v>
          </cell>
          <cell r="BH22">
            <v>1.1485548792214978E-2</v>
          </cell>
        </row>
        <row r="23">
          <cell r="A23" t="str">
            <v>Freight Inwards</v>
          </cell>
          <cell r="B23" t="str">
            <v>Freight Inwards</v>
          </cell>
          <cell r="C23">
            <v>0</v>
          </cell>
          <cell r="E23">
            <v>27697.69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27697.69</v>
          </cell>
          <cell r="BH23">
            <v>4.374266046208422E-4</v>
          </cell>
        </row>
        <row r="24">
          <cell r="A24" t="str">
            <v>Factory Rent</v>
          </cell>
          <cell r="B24" t="str">
            <v>Factory Rent</v>
          </cell>
          <cell r="C24">
            <v>0</v>
          </cell>
          <cell r="E24">
            <v>765592.67999999993</v>
          </cell>
          <cell r="G24">
            <v>39604.93</v>
          </cell>
          <cell r="I24">
            <v>35701.699999999997</v>
          </cell>
          <cell r="K24">
            <v>38050</v>
          </cell>
          <cell r="M24">
            <v>86540.570000000022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965489.88</v>
          </cell>
          <cell r="BH24">
            <v>1.5247876628129799E-2</v>
          </cell>
        </row>
        <row r="25">
          <cell r="A25" t="str">
            <v>Factory Maintenance</v>
          </cell>
          <cell r="B25" t="str">
            <v>Repairs and Maintenance</v>
          </cell>
          <cell r="C25">
            <v>0</v>
          </cell>
          <cell r="E25">
            <v>158494.01999999999</v>
          </cell>
          <cell r="G25">
            <v>21134.62</v>
          </cell>
          <cell r="I25">
            <v>19369.7</v>
          </cell>
          <cell r="K25">
            <v>6094.7300000000005</v>
          </cell>
          <cell r="M25">
            <v>4394.8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209487.87</v>
          </cell>
          <cell r="BH25">
            <v>3.3084191383235353E-3</v>
          </cell>
        </row>
        <row r="26">
          <cell r="A26" t="str">
            <v>Factory Motor</v>
          </cell>
          <cell r="B26" t="str">
            <v>Motor Vehicle Expenses</v>
          </cell>
          <cell r="C26">
            <v>0</v>
          </cell>
          <cell r="E26">
            <v>76911.819999999992</v>
          </cell>
          <cell r="G26">
            <v>3041.44</v>
          </cell>
          <cell r="I26">
            <v>0</v>
          </cell>
          <cell r="K26">
            <v>0</v>
          </cell>
          <cell r="M26">
            <v>6970.9800000000005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86924.239999999991</v>
          </cell>
          <cell r="BH26">
            <v>1.3727850648356306E-3</v>
          </cell>
        </row>
        <row r="27">
          <cell r="A27" t="str">
            <v>Factory Insurance</v>
          </cell>
          <cell r="B27" t="str">
            <v>Insurance - General</v>
          </cell>
          <cell r="C27">
            <v>0</v>
          </cell>
          <cell r="E27">
            <v>88923.87</v>
          </cell>
          <cell r="G27">
            <v>3366.3900000000003</v>
          </cell>
          <cell r="I27">
            <v>1920</v>
          </cell>
          <cell r="K27">
            <v>1824</v>
          </cell>
          <cell r="M27">
            <v>6014.0999999999995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102048.36</v>
          </cell>
          <cell r="BH27">
            <v>1.6116386464692677E-3</v>
          </cell>
        </row>
        <row r="28">
          <cell r="A28" t="str">
            <v>Factory Warranty</v>
          </cell>
          <cell r="B28" t="str">
            <v>Warranty Expenses - Manufacturing</v>
          </cell>
          <cell r="C28">
            <v>0</v>
          </cell>
          <cell r="E28">
            <v>405991.83999999991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405991.83999999991</v>
          </cell>
          <cell r="BH28">
            <v>6.4117849566143678E-3</v>
          </cell>
        </row>
        <row r="29">
          <cell r="A29" t="str">
            <v>Factory Var Other</v>
          </cell>
          <cell r="B29" t="str">
            <v>Manufacturing Variable Other</v>
          </cell>
          <cell r="C29">
            <v>0</v>
          </cell>
          <cell r="E29">
            <v>358854.25</v>
          </cell>
          <cell r="G29">
            <v>64655.3</v>
          </cell>
          <cell r="I29">
            <v>23760.639999999999</v>
          </cell>
          <cell r="K29">
            <v>11678.23</v>
          </cell>
          <cell r="M29">
            <v>22252.98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481201.39999999997</v>
          </cell>
          <cell r="BH29">
            <v>7.5995613547843064E-3</v>
          </cell>
        </row>
        <row r="30">
          <cell r="A30" t="str">
            <v>Factory Fixed Other</v>
          </cell>
          <cell r="B30" t="str">
            <v>Manufacturing Fixed Other</v>
          </cell>
          <cell r="C30">
            <v>0</v>
          </cell>
          <cell r="E30">
            <v>267352.37</v>
          </cell>
          <cell r="G30">
            <v>298.2</v>
          </cell>
          <cell r="I30">
            <v>844.69999999999993</v>
          </cell>
          <cell r="K30">
            <v>298.2</v>
          </cell>
          <cell r="M30">
            <v>11495.71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280289.18000000005</v>
          </cell>
          <cell r="BH30">
            <v>4.4265765238675177E-3</v>
          </cell>
        </row>
        <row r="31">
          <cell r="B31" t="str">
            <v>Total Manufacturing Costs</v>
          </cell>
          <cell r="C31">
            <v>0</v>
          </cell>
          <cell r="E31">
            <v>7437875.7999999998</v>
          </cell>
          <cell r="G31">
            <v>325763.78999999998</v>
          </cell>
          <cell r="I31">
            <v>200233.02000000002</v>
          </cell>
          <cell r="K31">
            <v>166332.19000000003</v>
          </cell>
          <cell r="M31">
            <v>630291.47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8760496.2699999996</v>
          </cell>
          <cell r="BH31">
            <v>0.13835356443731059</v>
          </cell>
        </row>
        <row r="33">
          <cell r="B33" t="str">
            <v>Contribution margin</v>
          </cell>
          <cell r="C33">
            <v>0</v>
          </cell>
          <cell r="E33">
            <v>8448440.0200000033</v>
          </cell>
          <cell r="G33">
            <v>656476.86999999988</v>
          </cell>
          <cell r="I33">
            <v>681585.20999999985</v>
          </cell>
          <cell r="K33">
            <v>6851.1699999999546</v>
          </cell>
          <cell r="M33">
            <v>18015.310000000056</v>
          </cell>
          <cell r="O33">
            <v>906898.1099999994</v>
          </cell>
          <cell r="P33">
            <v>0.10125568385378719</v>
          </cell>
          <cell r="Q33">
            <v>1684468.4799999995</v>
          </cell>
          <cell r="R33">
            <v>0.30640540692825541</v>
          </cell>
          <cell r="S33">
            <v>507991.91999999993</v>
          </cell>
          <cell r="T33">
            <v>0.31208062615722393</v>
          </cell>
          <cell r="U33">
            <v>739441.14000000013</v>
          </cell>
          <cell r="V33">
            <v>0.27935670684195074</v>
          </cell>
          <cell r="W33">
            <v>1179203.5299999998</v>
          </cell>
          <cell r="X33">
            <v>0.3403717922028231</v>
          </cell>
          <cell r="Y33">
            <v>1670208.6500000013</v>
          </cell>
          <cell r="Z33">
            <v>0.2835513013596147</v>
          </cell>
          <cell r="AA33">
            <v>1007946.4500000011</v>
          </cell>
          <cell r="AB33">
            <v>0.29452347800588718</v>
          </cell>
          <cell r="AC33">
            <v>1301616.379999999</v>
          </cell>
          <cell r="AD33">
            <v>0.33470808698434246</v>
          </cell>
          <cell r="AE33">
            <v>996612.47999999952</v>
          </cell>
          <cell r="AF33">
            <v>0.28736473431825205</v>
          </cell>
          <cell r="AG33">
            <v>387600.5</v>
          </cell>
          <cell r="AH33">
            <v>0.30101124426207765</v>
          </cell>
          <cell r="AI33">
            <v>1068426.8499999992</v>
          </cell>
          <cell r="AJ33">
            <v>0.32929922232536873</v>
          </cell>
          <cell r="AK33">
            <v>406947.20999999996</v>
          </cell>
          <cell r="AL33">
            <v>0.2327154044592008</v>
          </cell>
          <cell r="AM33">
            <v>1046987.0400000007</v>
          </cell>
          <cell r="AN33">
            <v>0.34484869739153562</v>
          </cell>
          <cell r="AO33">
            <v>703851.03</v>
          </cell>
          <cell r="AP33">
            <v>0.32101160617736252</v>
          </cell>
          <cell r="AQ33">
            <v>1856316.0400000005</v>
          </cell>
          <cell r="AR33">
            <v>0.38351056892940788</v>
          </cell>
          <cell r="AS33">
            <v>421869.68</v>
          </cell>
          <cell r="AT33">
            <v>0.48745443146295603</v>
          </cell>
          <cell r="AU33">
            <v>635648.19999999995</v>
          </cell>
          <cell r="AV33">
            <v>0.56381829099304537</v>
          </cell>
          <cell r="AW33">
            <v>1017549.0099999998</v>
          </cell>
          <cell r="AX33">
            <v>0.51713871169433123</v>
          </cell>
          <cell r="AY33">
            <v>79085.710000000006</v>
          </cell>
          <cell r="AZ33">
            <v>0.4389989060790575</v>
          </cell>
          <cell r="BA33">
            <v>187642.04000000004</v>
          </cell>
          <cell r="BB33">
            <v>0.53045079261586836</v>
          </cell>
          <cell r="BC33">
            <v>0</v>
          </cell>
          <cell r="BD33">
            <v>0</v>
          </cell>
          <cell r="BE33">
            <v>699179.12999999977</v>
          </cell>
          <cell r="BF33">
            <v>0.44164619944111005</v>
          </cell>
          <cell r="BG33">
            <v>28316858.160000008</v>
          </cell>
          <cell r="BH33">
            <v>0.44720506000532151</v>
          </cell>
        </row>
        <row r="35">
          <cell r="B35" t="str">
            <v>Selling Expenses</v>
          </cell>
        </row>
        <row r="36">
          <cell r="A36" t="str">
            <v>Sales Labour</v>
          </cell>
          <cell r="B36" t="str">
            <v>Salaries, Leave, Super, Payroll Tax, Wcomp</v>
          </cell>
          <cell r="C36">
            <v>0</v>
          </cell>
          <cell r="E36">
            <v>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307242.05000000005</v>
          </cell>
          <cell r="P36">
            <v>3.4303747618781015E-2</v>
          </cell>
          <cell r="Q36">
            <v>801366.73</v>
          </cell>
          <cell r="R36">
            <v>0.14576888907082158</v>
          </cell>
          <cell r="S36">
            <v>297716.7</v>
          </cell>
          <cell r="T36">
            <v>0.18289978736957552</v>
          </cell>
          <cell r="U36">
            <v>369792.87000000005</v>
          </cell>
          <cell r="V36">
            <v>0.13970566795463069</v>
          </cell>
          <cell r="W36">
            <v>429210.45999999996</v>
          </cell>
          <cell r="X36">
            <v>0.12388966771698701</v>
          </cell>
          <cell r="Y36">
            <v>747654.29</v>
          </cell>
          <cell r="Z36">
            <v>0.12692925934529115</v>
          </cell>
          <cell r="AA36">
            <v>392931.94999999995</v>
          </cell>
          <cell r="AB36">
            <v>0.11481531041022587</v>
          </cell>
          <cell r="AC36">
            <v>483371.27</v>
          </cell>
          <cell r="AD36">
            <v>0.1242979694869023</v>
          </cell>
          <cell r="AE36">
            <v>401000.75</v>
          </cell>
          <cell r="AF36">
            <v>0.11562515651536881</v>
          </cell>
          <cell r="AG36">
            <v>189927.45</v>
          </cell>
          <cell r="AH36">
            <v>0.14749799869717284</v>
          </cell>
          <cell r="AI36">
            <v>362029.10999999993</v>
          </cell>
          <cell r="AJ36">
            <v>0.11158078288854818</v>
          </cell>
          <cell r="AK36">
            <v>181555.28</v>
          </cell>
          <cell r="AL36">
            <v>0.10382356575660871</v>
          </cell>
          <cell r="AM36">
            <v>240282.37000000002</v>
          </cell>
          <cell r="AN36">
            <v>7.9142395402192325E-2</v>
          </cell>
          <cell r="AO36">
            <v>387823.51999999996</v>
          </cell>
          <cell r="AP36">
            <v>0.17687812585648766</v>
          </cell>
          <cell r="AQ36">
            <v>739040.99</v>
          </cell>
          <cell r="AR36">
            <v>0.15268414668067662</v>
          </cell>
          <cell r="AS36">
            <v>253703.15</v>
          </cell>
          <cell r="AT36">
            <v>0.29314437753291739</v>
          </cell>
          <cell r="AU36">
            <v>320832.77999999997</v>
          </cell>
          <cell r="AV36">
            <v>0.28457783678793974</v>
          </cell>
          <cell r="AW36">
            <v>451856.91</v>
          </cell>
          <cell r="AX36">
            <v>0.22964269829871034</v>
          </cell>
          <cell r="AY36">
            <v>44820.84</v>
          </cell>
          <cell r="AZ36">
            <v>0.24879715601648467</v>
          </cell>
          <cell r="BA36">
            <v>94391.48</v>
          </cell>
          <cell r="BB36">
            <v>0.2668380464323713</v>
          </cell>
          <cell r="BC36">
            <v>0</v>
          </cell>
          <cell r="BD36">
            <v>0</v>
          </cell>
          <cell r="BE36">
            <v>350622.19</v>
          </cell>
          <cell r="BF36">
            <v>0.22147537163075626</v>
          </cell>
          <cell r="BG36">
            <v>7847173.1400000025</v>
          </cell>
          <cell r="BH36">
            <v>0.12392955161611219</v>
          </cell>
        </row>
        <row r="37">
          <cell r="A37" t="str">
            <v>Installation Labour</v>
          </cell>
          <cell r="B37" t="str">
            <v>Installation Labour</v>
          </cell>
          <cell r="C37">
            <v>0</v>
          </cell>
          <cell r="E37">
            <v>0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Q37">
            <v>466986.91</v>
          </cell>
          <cell r="R37">
            <v>8.4945082610699024E-2</v>
          </cell>
          <cell r="S37">
            <v>145845.09000000003</v>
          </cell>
          <cell r="T37">
            <v>8.9598722375656484E-2</v>
          </cell>
          <cell r="U37">
            <v>225041.96</v>
          </cell>
          <cell r="V37">
            <v>8.5019587694103671E-2</v>
          </cell>
          <cell r="W37">
            <v>399887.52</v>
          </cell>
          <cell r="X37">
            <v>0.11542573304706974</v>
          </cell>
          <cell r="Y37">
            <v>489184.89999999997</v>
          </cell>
          <cell r="Z37">
            <v>8.3048914278148936E-2</v>
          </cell>
          <cell r="AA37">
            <v>283387</v>
          </cell>
          <cell r="AB37">
            <v>8.2806110246882905E-2</v>
          </cell>
          <cell r="AC37">
            <v>383536.83</v>
          </cell>
          <cell r="AD37">
            <v>9.8625739987490843E-2</v>
          </cell>
          <cell r="AE37">
            <v>415129.69</v>
          </cell>
          <cell r="AF37">
            <v>0.11969911622466176</v>
          </cell>
          <cell r="AG37">
            <v>67073.73</v>
          </cell>
          <cell r="AH37">
            <v>5.2089579153274168E-2</v>
          </cell>
          <cell r="AI37">
            <v>324805.28000000003</v>
          </cell>
          <cell r="AJ37">
            <v>0.10010804774437645</v>
          </cell>
          <cell r="AK37">
            <v>124223.64</v>
          </cell>
          <cell r="AL37">
            <v>7.1038095152425693E-2</v>
          </cell>
          <cell r="AM37">
            <v>348475.31999999995</v>
          </cell>
          <cell r="AN37">
            <v>0.11477817354367485</v>
          </cell>
          <cell r="AO37">
            <v>198317.31</v>
          </cell>
          <cell r="AP37">
            <v>9.0448341342732594E-2</v>
          </cell>
          <cell r="AQ37">
            <v>470537.97</v>
          </cell>
          <cell r="AR37">
            <v>9.7212048319955585E-2</v>
          </cell>
          <cell r="AS37">
            <v>54815.91</v>
          </cell>
          <cell r="AT37">
            <v>6.3337707142581495E-2</v>
          </cell>
          <cell r="AU37">
            <v>67808.91</v>
          </cell>
          <cell r="AV37">
            <v>6.0146325829761219E-2</v>
          </cell>
          <cell r="AW37">
            <v>272637.77</v>
          </cell>
          <cell r="AX37">
            <v>0.13855995509937691</v>
          </cell>
          <cell r="AY37">
            <v>7077.4</v>
          </cell>
          <cell r="AZ37">
            <v>3.9286122080511403E-2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63416.01</v>
          </cell>
          <cell r="BF37">
            <v>4.0057602692201981E-2</v>
          </cell>
          <cell r="BG37">
            <v>4808189.1500000004</v>
          </cell>
          <cell r="BH37">
            <v>7.5935208107942354E-2</v>
          </cell>
        </row>
        <row r="38">
          <cell r="A38" t="str">
            <v>Sales Commission</v>
          </cell>
          <cell r="B38" t="str">
            <v>Sales Commission</v>
          </cell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162.69000000000005</v>
          </cell>
          <cell r="P38">
            <v>1.8164429966859952E-5</v>
          </cell>
          <cell r="Q38">
            <v>64944.769999999982</v>
          </cell>
          <cell r="R38">
            <v>1.1813476426529485E-2</v>
          </cell>
          <cell r="S38">
            <v>25067.740000000005</v>
          </cell>
          <cell r="T38">
            <v>1.5400158324460145E-2</v>
          </cell>
          <cell r="U38">
            <v>6236.83</v>
          </cell>
          <cell r="V38">
            <v>2.3562393214057349E-3</v>
          </cell>
          <cell r="W38">
            <v>35483.289999999994</v>
          </cell>
          <cell r="X38">
            <v>1.0242091974192539E-2</v>
          </cell>
          <cell r="Y38">
            <v>47836.06</v>
          </cell>
          <cell r="Z38">
            <v>8.121127300422375E-3</v>
          </cell>
          <cell r="AA38">
            <v>27275.920000000002</v>
          </cell>
          <cell r="AB38">
            <v>7.9700651003933084E-3</v>
          </cell>
          <cell r="AC38">
            <v>45328.29</v>
          </cell>
          <cell r="AD38">
            <v>1.165608044374143E-2</v>
          </cell>
          <cell r="AE38">
            <v>22379.42</v>
          </cell>
          <cell r="AF38">
            <v>6.4529154626847326E-3</v>
          </cell>
          <cell r="AG38">
            <v>5017.6499999999996</v>
          </cell>
          <cell r="AH38">
            <v>3.8967159995191279E-3</v>
          </cell>
          <cell r="AI38">
            <v>29653.550000000003</v>
          </cell>
          <cell r="AJ38">
            <v>9.1395035178931036E-3</v>
          </cell>
          <cell r="AK38">
            <v>3373.8</v>
          </cell>
          <cell r="AL38">
            <v>1.9293294370158031E-3</v>
          </cell>
          <cell r="AM38">
            <v>185731.27</v>
          </cell>
          <cell r="AN38">
            <v>6.1174765376633078E-2</v>
          </cell>
          <cell r="AO38">
            <v>28463.440000000006</v>
          </cell>
          <cell r="AP38">
            <v>1.2981574512625191E-2</v>
          </cell>
          <cell r="AQ38">
            <v>110957.45</v>
          </cell>
          <cell r="AR38">
            <v>2.2923550655984375E-2</v>
          </cell>
          <cell r="AS38">
            <v>0</v>
          </cell>
          <cell r="AT38">
            <v>0</v>
          </cell>
          <cell r="AU38">
            <v>4687.5</v>
          </cell>
          <cell r="AV38">
            <v>4.1578002408091458E-3</v>
          </cell>
          <cell r="AW38">
            <v>9165.84</v>
          </cell>
          <cell r="AX38">
            <v>4.6582627889307955E-3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1340.61</v>
          </cell>
          <cell r="BF38">
            <v>8.4681490912457108E-4</v>
          </cell>
          <cell r="BG38">
            <v>653106.12</v>
          </cell>
          <cell r="BH38">
            <v>1.0314433894259498E-2</v>
          </cell>
        </row>
        <row r="39">
          <cell r="A39" t="str">
            <v>Sales Advertising</v>
          </cell>
          <cell r="B39" t="str">
            <v>Advertising Expenses</v>
          </cell>
          <cell r="C39">
            <v>0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984.44</v>
          </cell>
          <cell r="P39">
            <v>1.0991327946754937E-4</v>
          </cell>
          <cell r="Q39">
            <v>99057.709999999992</v>
          </cell>
          <cell r="R39">
            <v>1.8018632169318552E-2</v>
          </cell>
          <cell r="S39">
            <v>25538.100000000002</v>
          </cell>
          <cell r="T39">
            <v>1.5689120092433364E-2</v>
          </cell>
          <cell r="U39">
            <v>29730.229999999996</v>
          </cell>
          <cell r="V39">
            <v>1.1231913802434317E-2</v>
          </cell>
          <cell r="W39">
            <v>27300.089999999997</v>
          </cell>
          <cell r="X39">
            <v>7.8800481207840084E-3</v>
          </cell>
          <cell r="Y39">
            <v>15833.34</v>
          </cell>
          <cell r="Z39">
            <v>2.6880259312926191E-3</v>
          </cell>
          <cell r="AA39">
            <v>25152.949999999997</v>
          </cell>
          <cell r="AB39">
            <v>7.3497300537227655E-3</v>
          </cell>
          <cell r="AC39">
            <v>11681.44</v>
          </cell>
          <cell r="AD39">
            <v>3.0038592750518253E-3</v>
          </cell>
          <cell r="AE39">
            <v>23851.920000000006</v>
          </cell>
          <cell r="AF39">
            <v>6.8774983168785999E-3</v>
          </cell>
          <cell r="AG39">
            <v>7704.3300000000008</v>
          </cell>
          <cell r="AH39">
            <v>5.9831965116289914E-3</v>
          </cell>
          <cell r="AI39">
            <v>16934.239999999998</v>
          </cell>
          <cell r="AJ39">
            <v>5.2192923293449206E-3</v>
          </cell>
          <cell r="AK39">
            <v>8122.6500000000005</v>
          </cell>
          <cell r="AL39">
            <v>4.6449901451112736E-3</v>
          </cell>
          <cell r="AM39">
            <v>37314.910000000003</v>
          </cell>
          <cell r="AN39">
            <v>1.2290503717011033E-2</v>
          </cell>
          <cell r="AO39">
            <v>26846.68</v>
          </cell>
          <cell r="AP39">
            <v>1.2244204384171569E-2</v>
          </cell>
          <cell r="AQ39">
            <v>28653.679999999997</v>
          </cell>
          <cell r="AR39">
            <v>5.9197835292751078E-3</v>
          </cell>
          <cell r="AS39">
            <v>19988.400000000001</v>
          </cell>
          <cell r="AT39">
            <v>2.309583888051436E-2</v>
          </cell>
          <cell r="AU39">
            <v>2491.39</v>
          </cell>
          <cell r="AV39">
            <v>2.2098564142825593E-3</v>
          </cell>
          <cell r="AW39">
            <v>20235.66</v>
          </cell>
          <cell r="AX39">
            <v>1.0284166207074893E-2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17506.55</v>
          </cell>
          <cell r="BF39">
            <v>1.1058255232569324E-2</v>
          </cell>
          <cell r="BG39">
            <v>444928.70999999996</v>
          </cell>
          <cell r="BH39">
            <v>7.0267107081359989E-3</v>
          </cell>
        </row>
        <row r="40">
          <cell r="A40" t="str">
            <v>Sales Doubtful Debts</v>
          </cell>
          <cell r="B40" t="str">
            <v>Doubtful Debts</v>
          </cell>
          <cell r="C40">
            <v>0</v>
          </cell>
          <cell r="E40">
            <v>0</v>
          </cell>
          <cell r="G40">
            <v>0</v>
          </cell>
          <cell r="I40">
            <v>0</v>
          </cell>
          <cell r="K40">
            <v>0</v>
          </cell>
          <cell r="M40">
            <v>0</v>
          </cell>
          <cell r="O40">
            <v>0</v>
          </cell>
          <cell r="P40">
            <v>0</v>
          </cell>
          <cell r="Q40">
            <v>2179.5</v>
          </cell>
          <cell r="R40">
            <v>3.9645181392775769E-4</v>
          </cell>
          <cell r="S40">
            <v>10374.34</v>
          </cell>
          <cell r="T40">
            <v>6.3733898034597381E-3</v>
          </cell>
          <cell r="U40">
            <v>50818.009999999995</v>
          </cell>
          <cell r="V40">
            <v>1.9198758567668166E-2</v>
          </cell>
          <cell r="W40">
            <v>16027.5</v>
          </cell>
          <cell r="X40">
            <v>4.6262657469578203E-3</v>
          </cell>
          <cell r="Y40">
            <v>14782.539999999999</v>
          </cell>
          <cell r="Z40">
            <v>2.5096316285995496E-3</v>
          </cell>
          <cell r="AA40">
            <v>7828.94</v>
          </cell>
          <cell r="AB40">
            <v>2.2876281154613001E-3</v>
          </cell>
          <cell r="AC40">
            <v>4182.03</v>
          </cell>
          <cell r="AD40">
            <v>1.0754007728537734E-3</v>
          </cell>
          <cell r="AE40">
            <v>10162.01</v>
          </cell>
          <cell r="AF40">
            <v>2.9301291749722238E-3</v>
          </cell>
          <cell r="AG40">
            <v>-1.0000000000104592E-2</v>
          </cell>
          <cell r="AH40">
            <v>-7.7660179557360209E-9</v>
          </cell>
          <cell r="AI40">
            <v>6224.1299999999992</v>
          </cell>
          <cell r="AJ40">
            <v>1.9183355123020341E-3</v>
          </cell>
          <cell r="AK40">
            <v>11059.99</v>
          </cell>
          <cell r="AL40">
            <v>6.3247270970716732E-3</v>
          </cell>
          <cell r="AM40">
            <v>71.990000000000236</v>
          </cell>
          <cell r="AN40">
            <v>2.3711523425559037E-5</v>
          </cell>
          <cell r="AO40">
            <v>33738.11</v>
          </cell>
          <cell r="AP40">
            <v>1.5387240223955538E-2</v>
          </cell>
          <cell r="AQ40">
            <v>16285.519999999999</v>
          </cell>
          <cell r="AR40">
            <v>3.3645504892104734E-3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150</v>
          </cell>
          <cell r="BF40">
            <v>9.4749581435828219E-5</v>
          </cell>
          <cell r="BG40">
            <v>183884.59999999995</v>
          </cell>
          <cell r="BH40">
            <v>2.904069480886735E-3</v>
          </cell>
        </row>
        <row r="41">
          <cell r="A41" t="str">
            <v>Sales Motor</v>
          </cell>
          <cell r="B41" t="str">
            <v>Motor Vehicle Expenses</v>
          </cell>
          <cell r="C41">
            <v>0</v>
          </cell>
          <cell r="E41">
            <v>0</v>
          </cell>
          <cell r="G41">
            <v>0</v>
          </cell>
          <cell r="I41">
            <v>0</v>
          </cell>
          <cell r="K41">
            <v>0</v>
          </cell>
          <cell r="M41">
            <v>0</v>
          </cell>
          <cell r="O41">
            <v>5209.82</v>
          </cell>
          <cell r="P41">
            <v>5.816793320422047E-4</v>
          </cell>
          <cell r="Q41">
            <v>87963.56</v>
          </cell>
          <cell r="R41">
            <v>1.6000602395752763E-2</v>
          </cell>
          <cell r="S41">
            <v>23786.100000000002</v>
          </cell>
          <cell r="T41">
            <v>1.4612793411828964E-2</v>
          </cell>
          <cell r="U41">
            <v>35089.360000000008</v>
          </cell>
          <cell r="V41">
            <v>1.3256562996740582E-2</v>
          </cell>
          <cell r="W41">
            <v>41206.870000000003</v>
          </cell>
          <cell r="X41">
            <v>1.1894177583549761E-2</v>
          </cell>
          <cell r="Y41">
            <v>63533.49</v>
          </cell>
          <cell r="Z41">
            <v>1.0786079792736106E-2</v>
          </cell>
          <cell r="AA41">
            <v>32341.48</v>
          </cell>
          <cell r="AB41">
            <v>9.4502293980576347E-3</v>
          </cell>
          <cell r="AC41">
            <v>49766.29</v>
          </cell>
          <cell r="AD41">
            <v>1.2797303397647798E-2</v>
          </cell>
          <cell r="AE41">
            <v>37343.83</v>
          </cell>
          <cell r="AF41">
            <v>1.0767775842397615E-2</v>
          </cell>
          <cell r="AG41">
            <v>10574.75</v>
          </cell>
          <cell r="AH41">
            <v>8.2123698376560545E-3</v>
          </cell>
          <cell r="AI41">
            <v>11667.03</v>
          </cell>
          <cell r="AJ41">
            <v>3.595888577535046E-3</v>
          </cell>
          <cell r="AK41">
            <v>12937.700000000003</v>
          </cell>
          <cell r="AL41">
            <v>7.3985077530616394E-3</v>
          </cell>
          <cell r="AM41">
            <v>8881.51</v>
          </cell>
          <cell r="AN41">
            <v>2.925324800935354E-3</v>
          </cell>
          <cell r="AO41">
            <v>22698.710000000003</v>
          </cell>
          <cell r="AP41">
            <v>1.0352402773715002E-2</v>
          </cell>
          <cell r="AQ41">
            <v>57069.399999999994</v>
          </cell>
          <cell r="AR41">
            <v>1.1790405076960895E-2</v>
          </cell>
          <cell r="AS41">
            <v>25979.829999999998</v>
          </cell>
          <cell r="AT41">
            <v>3.0018709242518322E-2</v>
          </cell>
          <cell r="AU41">
            <v>21933.93</v>
          </cell>
          <cell r="AV41">
            <v>1.9455338546323402E-2</v>
          </cell>
          <cell r="AW41">
            <v>35155.519999999997</v>
          </cell>
          <cell r="AX41">
            <v>1.7866736779336354E-2</v>
          </cell>
          <cell r="AY41">
            <v>1100.07</v>
          </cell>
          <cell r="AZ41">
            <v>6.1064069173860707E-3</v>
          </cell>
          <cell r="BA41">
            <v>6107.77</v>
          </cell>
          <cell r="BB41">
            <v>1.7266234355666894E-2</v>
          </cell>
          <cell r="BC41">
            <v>0</v>
          </cell>
          <cell r="BD41">
            <v>0</v>
          </cell>
          <cell r="BE41">
            <v>26734.32</v>
          </cell>
          <cell r="BF41">
            <v>1.6887104199809943E-2</v>
          </cell>
          <cell r="BG41">
            <v>617081.34</v>
          </cell>
          <cell r="BH41">
            <v>9.7454984632682189E-3</v>
          </cell>
        </row>
        <row r="42">
          <cell r="A42" t="str">
            <v>Sales Rent</v>
          </cell>
          <cell r="B42" t="str">
            <v>Rent</v>
          </cell>
          <cell r="C42">
            <v>0</v>
          </cell>
          <cell r="E42">
            <v>0</v>
          </cell>
          <cell r="G42">
            <v>0</v>
          </cell>
          <cell r="I42">
            <v>0</v>
          </cell>
          <cell r="K42">
            <v>0</v>
          </cell>
          <cell r="M42">
            <v>0</v>
          </cell>
          <cell r="O42">
            <v>0</v>
          </cell>
          <cell r="P42">
            <v>0</v>
          </cell>
          <cell r="Q42">
            <v>168360.05</v>
          </cell>
          <cell r="R42">
            <v>3.062475210620233E-2</v>
          </cell>
          <cell r="S42">
            <v>68237.680000000008</v>
          </cell>
          <cell r="T42">
            <v>4.1921253200082949E-2</v>
          </cell>
          <cell r="U42">
            <v>58176.420000000013</v>
          </cell>
          <cell r="V42">
            <v>2.1978724509504839E-2</v>
          </cell>
          <cell r="W42">
            <v>90466.540000000008</v>
          </cell>
          <cell r="X42">
            <v>2.6112759647342977E-2</v>
          </cell>
          <cell r="Y42">
            <v>168486.07</v>
          </cell>
          <cell r="Z42">
            <v>2.8603877970256649E-2</v>
          </cell>
          <cell r="AA42">
            <v>43303.68</v>
          </cell>
          <cell r="AB42">
            <v>1.2653400827051835E-2</v>
          </cell>
          <cell r="AC42">
            <v>63276.98000000001</v>
          </cell>
          <cell r="AD42">
            <v>1.6271550705244289E-2</v>
          </cell>
          <cell r="AE42">
            <v>55973.66</v>
          </cell>
          <cell r="AF42">
            <v>1.613952891169914E-2</v>
          </cell>
          <cell r="AG42">
            <v>47182.18</v>
          </cell>
          <cell r="AH42">
            <v>3.6641765706693655E-2</v>
          </cell>
          <cell r="AI42">
            <v>65145.69999999999</v>
          </cell>
          <cell r="AJ42">
            <v>2.0078518569466675E-2</v>
          </cell>
          <cell r="AK42">
            <v>42390.2</v>
          </cell>
          <cell r="AL42">
            <v>2.4241111121283802E-2</v>
          </cell>
          <cell r="AM42">
            <v>129829.76000000002</v>
          </cell>
          <cell r="AN42">
            <v>4.2762347486799523E-2</v>
          </cell>
          <cell r="AO42">
            <v>64972.510000000009</v>
          </cell>
          <cell r="AP42">
            <v>2.9632591135761714E-2</v>
          </cell>
          <cell r="AQ42">
            <v>94030.420000000013</v>
          </cell>
          <cell r="AR42">
            <v>1.9426465695394825E-2</v>
          </cell>
          <cell r="AS42">
            <v>23103.9</v>
          </cell>
          <cell r="AT42">
            <v>2.6695681090608336E-2</v>
          </cell>
          <cell r="AU42">
            <v>45000</v>
          </cell>
          <cell r="AV42">
            <v>3.9914882311767798E-2</v>
          </cell>
          <cell r="AW42">
            <v>40175</v>
          </cell>
          <cell r="AX42">
            <v>2.041773667719431E-2</v>
          </cell>
          <cell r="AY42">
            <v>0</v>
          </cell>
          <cell r="AZ42">
            <v>0</v>
          </cell>
          <cell r="BA42">
            <v>4466.22</v>
          </cell>
          <cell r="BB42">
            <v>1.2625688459776088E-2</v>
          </cell>
          <cell r="BC42">
            <v>0</v>
          </cell>
          <cell r="BD42">
            <v>0</v>
          </cell>
          <cell r="BE42">
            <v>22481.09</v>
          </cell>
          <cell r="BF42">
            <v>1.4200492451474558E-2</v>
          </cell>
          <cell r="BG42">
            <v>1295058.06</v>
          </cell>
          <cell r="BH42">
            <v>2.0452711037370085E-2</v>
          </cell>
        </row>
        <row r="43">
          <cell r="A43" t="str">
            <v>Sales Telephone</v>
          </cell>
          <cell r="B43" t="str">
            <v>Telephone</v>
          </cell>
          <cell r="C43">
            <v>0</v>
          </cell>
          <cell r="E43">
            <v>0</v>
          </cell>
          <cell r="G43">
            <v>0</v>
          </cell>
          <cell r="I43">
            <v>0</v>
          </cell>
          <cell r="K43">
            <v>0</v>
          </cell>
          <cell r="M43">
            <v>0</v>
          </cell>
          <cell r="O43">
            <v>1289.3799999999997</v>
          </cell>
          <cell r="P43">
            <v>1.4396000190958186E-4</v>
          </cell>
          <cell r="Q43">
            <v>31694.57</v>
          </cell>
          <cell r="R43">
            <v>5.7652533921359449E-3</v>
          </cell>
          <cell r="S43">
            <v>12580.26</v>
          </cell>
          <cell r="T43">
            <v>7.7285784742810058E-3</v>
          </cell>
          <cell r="U43">
            <v>15282.559999999998</v>
          </cell>
          <cell r="V43">
            <v>5.7736652760685195E-3</v>
          </cell>
          <cell r="W43">
            <v>18523.8</v>
          </cell>
          <cell r="X43">
            <v>5.3468115079393086E-3</v>
          </cell>
          <cell r="Y43">
            <v>25213.590000000004</v>
          </cell>
          <cell r="Z43">
            <v>4.2805108550047098E-3</v>
          </cell>
          <cell r="AA43">
            <v>15889.939999999999</v>
          </cell>
          <cell r="AB43">
            <v>4.6430645140968169E-3</v>
          </cell>
          <cell r="AC43">
            <v>15044.74</v>
          </cell>
          <cell r="AD43">
            <v>3.8687252419002446E-3</v>
          </cell>
          <cell r="AE43">
            <v>15408.869999999999</v>
          </cell>
          <cell r="AF43">
            <v>4.4430166414276551E-3</v>
          </cell>
          <cell r="AG43">
            <v>9554.2800000000007</v>
          </cell>
          <cell r="AH43">
            <v>7.41987100333535E-3</v>
          </cell>
          <cell r="AI43">
            <v>12446.029999999999</v>
          </cell>
          <cell r="AJ43">
            <v>3.8359837175920954E-3</v>
          </cell>
          <cell r="AK43">
            <v>10310.239999999998</v>
          </cell>
          <cell r="AL43">
            <v>5.8959776912377165E-3</v>
          </cell>
          <cell r="AM43">
            <v>11024.06</v>
          </cell>
          <cell r="AN43">
            <v>3.6310217660059378E-3</v>
          </cell>
          <cell r="AO43">
            <v>15121.54</v>
          </cell>
          <cell r="AP43">
            <v>6.896615386462154E-3</v>
          </cell>
          <cell r="AQ43">
            <v>25582.000000000004</v>
          </cell>
          <cell r="AR43">
            <v>5.2851815978232405E-3</v>
          </cell>
          <cell r="AS43">
            <v>11697.66</v>
          </cell>
          <cell r="AT43">
            <v>1.3516202929651076E-2</v>
          </cell>
          <cell r="AU43">
            <v>8005.5300000000007</v>
          </cell>
          <cell r="AV43">
            <v>7.1008841731850332E-3</v>
          </cell>
          <cell r="AW43">
            <v>18480.84</v>
          </cell>
          <cell r="AX43">
            <v>9.3923316662939561E-3</v>
          </cell>
          <cell r="AY43">
            <v>227.77</v>
          </cell>
          <cell r="AZ43">
            <v>1.2643343637886912E-3</v>
          </cell>
          <cell r="BA43">
            <v>1153.47</v>
          </cell>
          <cell r="BB43">
            <v>3.260778212380475E-3</v>
          </cell>
          <cell r="BC43">
            <v>0</v>
          </cell>
          <cell r="BD43">
            <v>0</v>
          </cell>
          <cell r="BE43">
            <v>7676.9900000000007</v>
          </cell>
          <cell r="BF43">
            <v>4.8492772612469268E-3</v>
          </cell>
          <cell r="BG43">
            <v>282208.12</v>
          </cell>
          <cell r="BH43">
            <v>4.4568821345040395E-3</v>
          </cell>
        </row>
        <row r="44">
          <cell r="A44" t="str">
            <v>Sales Freight</v>
          </cell>
          <cell r="B44" t="str">
            <v>Freight - Outwards</v>
          </cell>
          <cell r="C44">
            <v>0</v>
          </cell>
          <cell r="E44">
            <v>1614338.7299999997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108046.69000000002</v>
          </cell>
          <cell r="P44">
            <v>1.2063473684037294E-2</v>
          </cell>
          <cell r="Q44">
            <v>1102.72</v>
          </cell>
          <cell r="R44">
            <v>2.0058515450994128E-4</v>
          </cell>
          <cell r="S44">
            <v>4335.13</v>
          </cell>
          <cell r="T44">
            <v>2.6632511888633318E-3</v>
          </cell>
          <cell r="U44">
            <v>901.40000000000009</v>
          </cell>
          <cell r="V44">
            <v>3.4054385389935748E-4</v>
          </cell>
          <cell r="W44">
            <v>137.38999999999999</v>
          </cell>
          <cell r="X44">
            <v>3.9657005208206821E-5</v>
          </cell>
          <cell r="Y44">
            <v>3735.99</v>
          </cell>
          <cell r="Z44">
            <v>6.3425897498884699E-4</v>
          </cell>
          <cell r="AA44">
            <v>2074.14</v>
          </cell>
          <cell r="AB44">
            <v>6.0606684677656244E-4</v>
          </cell>
          <cell r="AC44">
            <v>688.83</v>
          </cell>
          <cell r="AD44">
            <v>1.7713127700300207E-4</v>
          </cell>
          <cell r="AE44">
            <v>940.37</v>
          </cell>
          <cell r="AF44">
            <v>2.7114769344535481E-4</v>
          </cell>
          <cell r="AG44">
            <v>54.6</v>
          </cell>
          <cell r="AH44">
            <v>4.2402458037875184E-5</v>
          </cell>
          <cell r="AI44">
            <v>394.8</v>
          </cell>
          <cell r="AJ44">
            <v>1.2168107996729554E-4</v>
          </cell>
          <cell r="AK44">
            <v>19680.480000000003</v>
          </cell>
          <cell r="AL44">
            <v>1.1254410278795654E-2</v>
          </cell>
          <cell r="AM44">
            <v>30.62</v>
          </cell>
          <cell r="AN44">
            <v>1.0085384738027716E-5</v>
          </cell>
          <cell r="AO44">
            <v>641.31999999999994</v>
          </cell>
          <cell r="AP44">
            <v>2.9249252256356874E-4</v>
          </cell>
          <cell r="AQ44">
            <v>0</v>
          </cell>
          <cell r="AR44">
            <v>0</v>
          </cell>
          <cell r="AS44">
            <v>1442.59</v>
          </cell>
          <cell r="AT44">
            <v>1.6668580882232297E-3</v>
          </cell>
          <cell r="AU44">
            <v>0</v>
          </cell>
          <cell r="AV44">
            <v>0</v>
          </cell>
          <cell r="AW44">
            <v>7312.46</v>
          </cell>
          <cell r="AX44">
            <v>3.716338089421688E-3</v>
          </cell>
          <cell r="AY44">
            <v>21.82</v>
          </cell>
          <cell r="AZ44">
            <v>1.2112120041212293E-4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13896.83</v>
          </cell>
          <cell r="BF44">
            <v>8.7781255052324057E-3</v>
          </cell>
          <cell r="BG44">
            <v>1779776.91</v>
          </cell>
          <cell r="BH44">
            <v>2.8107823097300689E-2</v>
          </cell>
        </row>
        <row r="45">
          <cell r="A45" t="str">
            <v>Sales Insurance</v>
          </cell>
          <cell r="B45" t="str">
            <v>Insurance - General</v>
          </cell>
          <cell r="C45">
            <v>0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10812</v>
          </cell>
          <cell r="P45">
            <v>1.207165878675332E-3</v>
          </cell>
          <cell r="Q45">
            <v>19414.890000000003</v>
          </cell>
          <cell r="R45">
            <v>3.5315752960348177E-3</v>
          </cell>
          <cell r="S45">
            <v>3924</v>
          </cell>
          <cell r="T45">
            <v>2.4106768805317747E-3</v>
          </cell>
          <cell r="U45">
            <v>8050.86</v>
          </cell>
          <cell r="V45">
            <v>3.0415696600889514E-3</v>
          </cell>
          <cell r="W45">
            <v>11770.169999999998</v>
          </cell>
          <cell r="X45">
            <v>3.3974066015829366E-3</v>
          </cell>
          <cell r="Y45">
            <v>15075.149999999998</v>
          </cell>
          <cell r="Z45">
            <v>2.5593080245940479E-3</v>
          </cell>
          <cell r="AA45">
            <v>7212</v>
          </cell>
          <cell r="AB45">
            <v>2.1073573138517981E-3</v>
          </cell>
          <cell r="AC45">
            <v>8695.84</v>
          </cell>
          <cell r="AD45">
            <v>2.2361181188592042E-3</v>
          </cell>
          <cell r="AE45">
            <v>9246.24</v>
          </cell>
          <cell r="AF45">
            <v>2.6660746823507528E-3</v>
          </cell>
          <cell r="AG45">
            <v>4811.01</v>
          </cell>
          <cell r="AH45">
            <v>3.736239004483478E-3</v>
          </cell>
          <cell r="AI45">
            <v>7241.11</v>
          </cell>
          <cell r="AJ45">
            <v>2.2317783307041119E-3</v>
          </cell>
          <cell r="AK45">
            <v>4427.1600000000008</v>
          </cell>
          <cell r="AL45">
            <v>2.5317001927733962E-3</v>
          </cell>
          <cell r="AM45">
            <v>7910.8200000000015</v>
          </cell>
          <cell r="AN45">
            <v>2.6056062473313007E-3</v>
          </cell>
          <cell r="AO45">
            <v>6471.36</v>
          </cell>
          <cell r="AP45">
            <v>2.9514507746787508E-3</v>
          </cell>
          <cell r="AQ45">
            <v>14270.100000000002</v>
          </cell>
          <cell r="AR45">
            <v>2.9481694128331414E-3</v>
          </cell>
          <cell r="AS45">
            <v>3125.66</v>
          </cell>
          <cell r="AT45">
            <v>3.6115817051524134E-3</v>
          </cell>
          <cell r="AU45">
            <v>74.900000000000006</v>
          </cell>
          <cell r="AV45">
            <v>6.6436104114475747E-5</v>
          </cell>
          <cell r="AW45">
            <v>1272.67</v>
          </cell>
          <cell r="AX45">
            <v>6.4679628965687329E-4</v>
          </cell>
          <cell r="AY45">
            <v>194.92</v>
          </cell>
          <cell r="AZ45">
            <v>1.0819864520774977E-3</v>
          </cell>
          <cell r="BA45">
            <v>437.9</v>
          </cell>
          <cell r="BB45">
            <v>1.2379123680732137E-3</v>
          </cell>
          <cell r="BC45">
            <v>0</v>
          </cell>
          <cell r="BD45">
            <v>0</v>
          </cell>
          <cell r="BE45">
            <v>375.64</v>
          </cell>
          <cell r="BF45">
            <v>2.3727821847036341E-4</v>
          </cell>
          <cell r="BG45">
            <v>144814.40000000002</v>
          </cell>
          <cell r="BH45">
            <v>2.2870380631816048E-3</v>
          </cell>
        </row>
        <row r="46">
          <cell r="A46" t="str">
            <v>Sales Warranty</v>
          </cell>
          <cell r="B46" t="str">
            <v>Warranty</v>
          </cell>
          <cell r="C46">
            <v>0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24760.690000000002</v>
          </cell>
          <cell r="P46">
            <v>2.7645449593467911E-3</v>
          </cell>
          <cell r="Q46">
            <v>37075.780000000006</v>
          </cell>
          <cell r="R46">
            <v>6.7440973772821674E-3</v>
          </cell>
          <cell r="S46">
            <v>2370.7999999999993</v>
          </cell>
          <cell r="T46">
            <v>1.456481332406914E-3</v>
          </cell>
          <cell r="U46">
            <v>14894.600000000013</v>
          </cell>
          <cell r="V46">
            <v>5.6270961685038539E-3</v>
          </cell>
          <cell r="W46">
            <v>8356.8999999999978</v>
          </cell>
          <cell r="X46">
            <v>2.4121815767120134E-3</v>
          </cell>
          <cell r="Y46">
            <v>16188.189999999995</v>
          </cell>
          <cell r="Z46">
            <v>2.7482688112989333E-3</v>
          </cell>
          <cell r="AA46">
            <v>18336.670000000006</v>
          </cell>
          <cell r="AB46">
            <v>5.3580027227103253E-3</v>
          </cell>
          <cell r="AC46">
            <v>13012.639999999998</v>
          </cell>
          <cell r="AD46">
            <v>3.3461747316178804E-3</v>
          </cell>
          <cell r="AE46">
            <v>31548.940000000006</v>
          </cell>
          <cell r="AF46">
            <v>9.0968685853928706E-3</v>
          </cell>
          <cell r="AG46">
            <v>0</v>
          </cell>
          <cell r="AH46">
            <v>0</v>
          </cell>
          <cell r="AI46">
            <v>7370.8100000000013</v>
          </cell>
          <cell r="AJ46">
            <v>2.2717530927906329E-3</v>
          </cell>
          <cell r="AK46">
            <v>-16019.380000000001</v>
          </cell>
          <cell r="AL46">
            <v>-9.1607864712615495E-3</v>
          </cell>
          <cell r="AM46">
            <v>25698.85</v>
          </cell>
          <cell r="AN46">
            <v>8.4644934544370852E-3</v>
          </cell>
          <cell r="AO46">
            <v>990.27000000000407</v>
          </cell>
          <cell r="AP46">
            <v>4.5164125603291099E-4</v>
          </cell>
          <cell r="AQ46">
            <v>15873.129999999997</v>
          </cell>
          <cell r="AR46">
            <v>3.2793516760165737E-3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-23275.62</v>
          </cell>
          <cell r="AX46">
            <v>-1.1829134540346918E-2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5</v>
          </cell>
          <cell r="BF46">
            <v>3.158319381194274E-6</v>
          </cell>
          <cell r="BG46">
            <v>177188.27000000002</v>
          </cell>
          <cell r="BH46">
            <v>2.798315069767228E-3</v>
          </cell>
        </row>
        <row r="47">
          <cell r="A47" t="str">
            <v>Sales Other</v>
          </cell>
          <cell r="B47" t="str">
            <v>Other Selling Expenses</v>
          </cell>
          <cell r="C47">
            <v>0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50204.439999999995</v>
          </cell>
          <cell r="P47">
            <v>5.6053539517205856E-3</v>
          </cell>
          <cell r="Q47">
            <v>171852.13</v>
          </cell>
          <cell r="R47">
            <v>3.1259962682197218E-2</v>
          </cell>
          <cell r="S47">
            <v>27460.620000000003</v>
          </cell>
          <cell r="T47">
            <v>1.6870204321882895E-2</v>
          </cell>
          <cell r="U47">
            <v>47081.98</v>
          </cell>
          <cell r="V47">
            <v>1.7787307431121002E-2</v>
          </cell>
          <cell r="W47">
            <v>65000.090000000004</v>
          </cell>
          <cell r="X47">
            <v>1.8761983460687914E-2</v>
          </cell>
          <cell r="Y47">
            <v>95469.409999999989</v>
          </cell>
          <cell r="Z47">
            <v>1.620784052671179E-2</v>
          </cell>
          <cell r="AA47">
            <v>38568.21</v>
          </cell>
          <cell r="AB47">
            <v>1.1269689326909605E-2</v>
          </cell>
          <cell r="AC47">
            <v>43574.21</v>
          </cell>
          <cell r="AD47">
            <v>1.1205022228557094E-2</v>
          </cell>
          <cell r="AE47">
            <v>49301.999999999993</v>
          </cell>
          <cell r="AF47">
            <v>1.4215812480452249E-2</v>
          </cell>
          <cell r="AG47">
            <v>21433.01</v>
          </cell>
          <cell r="AH47">
            <v>1.6644914050372876E-2</v>
          </cell>
          <cell r="AI47">
            <v>34518.259999999995</v>
          </cell>
          <cell r="AJ47">
            <v>1.0638852977183127E-2</v>
          </cell>
          <cell r="AK47">
            <v>18687.369999999995</v>
          </cell>
          <cell r="AL47">
            <v>1.0686493876757958E-2</v>
          </cell>
          <cell r="AM47">
            <v>59176.86</v>
          </cell>
          <cell r="AN47">
            <v>1.9491227978066714E-2</v>
          </cell>
          <cell r="AO47">
            <v>26811.98</v>
          </cell>
          <cell r="AP47">
            <v>1.222837844621087E-2</v>
          </cell>
          <cell r="AQ47">
            <v>99287.500000000015</v>
          </cell>
          <cell r="AR47">
            <v>2.0512566175196426E-2</v>
          </cell>
          <cell r="AS47">
            <v>33364.97</v>
          </cell>
          <cell r="AT47">
            <v>3.855195870470849E-2</v>
          </cell>
          <cell r="AU47">
            <v>28065.78</v>
          </cell>
          <cell r="AV47">
            <v>2.4894273459732587E-2</v>
          </cell>
          <cell r="AW47">
            <v>56050.119999999988</v>
          </cell>
          <cell r="AX47">
            <v>2.8485789443314053E-2</v>
          </cell>
          <cell r="AY47">
            <v>3046.87</v>
          </cell>
          <cell r="AZ47">
            <v>1.691294921630087E-2</v>
          </cell>
          <cell r="BA47">
            <v>3878.8799999999997</v>
          </cell>
          <cell r="BB47">
            <v>1.0965319767690858E-2</v>
          </cell>
          <cell r="BC47">
            <v>0</v>
          </cell>
          <cell r="BD47">
            <v>0</v>
          </cell>
          <cell r="BE47">
            <v>61862.660000000018</v>
          </cell>
          <cell r="BF47">
            <v>3.9076407610046368E-2</v>
          </cell>
          <cell r="BG47">
            <v>1034697.35</v>
          </cell>
          <cell r="BH47">
            <v>1.6340862671965901E-2</v>
          </cell>
        </row>
        <row r="48">
          <cell r="B48" t="str">
            <v>Total Selling Expenses</v>
          </cell>
          <cell r="C48">
            <v>0</v>
          </cell>
          <cell r="E48">
            <v>1614338.7299999997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508712.20000000007</v>
          </cell>
          <cell r="P48">
            <v>5.6798003135947212E-2</v>
          </cell>
          <cell r="Q48">
            <v>1951999.3199999998</v>
          </cell>
          <cell r="R48">
            <v>0.35506936049541155</v>
          </cell>
          <cell r="S48">
            <v>647236.56000000017</v>
          </cell>
          <cell r="T48">
            <v>0.39762441677546312</v>
          </cell>
          <cell r="U48">
            <v>861097.08</v>
          </cell>
          <cell r="V48">
            <v>0.32531763723616963</v>
          </cell>
          <cell r="W48">
            <v>1143370.6199999999</v>
          </cell>
          <cell r="X48">
            <v>0.3300287839890142</v>
          </cell>
          <cell r="Y48">
            <v>1702993.02</v>
          </cell>
          <cell r="Z48">
            <v>0.28911710343934571</v>
          </cell>
          <cell r="AA48">
            <v>894302.87999999989</v>
          </cell>
          <cell r="AB48">
            <v>0.2613166548761407</v>
          </cell>
          <cell r="AC48">
            <v>1122159.3900000001</v>
          </cell>
          <cell r="AD48">
            <v>0.28856107566686973</v>
          </cell>
          <cell r="AE48">
            <v>1072287.7</v>
          </cell>
          <cell r="AF48">
            <v>0.30918504053173174</v>
          </cell>
          <cell r="AG48">
            <v>363332.98</v>
          </cell>
          <cell r="AH48">
            <v>0.28216504465615644</v>
          </cell>
          <cell r="AI48">
            <v>878430.05</v>
          </cell>
          <cell r="AJ48">
            <v>0.27074041833770374</v>
          </cell>
          <cell r="AK48">
            <v>420749.12999999995</v>
          </cell>
          <cell r="AL48">
            <v>0.24060812203088175</v>
          </cell>
          <cell r="AM48">
            <v>1054428.3400000001</v>
          </cell>
          <cell r="AN48">
            <v>0.34729965668125085</v>
          </cell>
          <cell r="AO48">
            <v>812896.75</v>
          </cell>
          <cell r="AP48">
            <v>0.37074505861539753</v>
          </cell>
          <cell r="AQ48">
            <v>1671588.1599999997</v>
          </cell>
          <cell r="AR48">
            <v>0.34534621930932718</v>
          </cell>
          <cell r="AS48">
            <v>427222.07000000007</v>
          </cell>
          <cell r="AT48">
            <v>0.49363891531687515</v>
          </cell>
          <cell r="AU48">
            <v>498900.72</v>
          </cell>
          <cell r="AV48">
            <v>0.44252363386791599</v>
          </cell>
          <cell r="AW48">
            <v>889067.16999999993</v>
          </cell>
          <cell r="AX48">
            <v>0.4518416767989632</v>
          </cell>
          <cell r="AY48">
            <v>56489.689999999995</v>
          </cell>
          <cell r="AZ48">
            <v>0.31357007624696132</v>
          </cell>
          <cell r="BA48">
            <v>110435.72</v>
          </cell>
          <cell r="BB48">
            <v>0.31219397959595885</v>
          </cell>
          <cell r="BC48">
            <v>0</v>
          </cell>
          <cell r="BD48">
            <v>0</v>
          </cell>
          <cell r="BE48">
            <v>566067.89</v>
          </cell>
          <cell r="BF48">
            <v>0.35756463761174972</v>
          </cell>
          <cell r="BG48">
            <v>19268106.169999998</v>
          </cell>
          <cell r="BH48">
            <v>0.30429910434469448</v>
          </cell>
        </row>
        <row r="50">
          <cell r="B50" t="str">
            <v>Administrative expenses</v>
          </cell>
        </row>
        <row r="51">
          <cell r="A51" t="str">
            <v>Admin Labour</v>
          </cell>
          <cell r="B51" t="str">
            <v>Salaries, Leave, Super, Payroll Tax, Wcomp</v>
          </cell>
          <cell r="C51">
            <v>2205906.65</v>
          </cell>
          <cell r="E51">
            <v>0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2205906.65</v>
          </cell>
          <cell r="BH51">
            <v>3.4837643717582099E-2</v>
          </cell>
        </row>
        <row r="52">
          <cell r="A52" t="str">
            <v>Admin Telephone</v>
          </cell>
          <cell r="B52" t="str">
            <v>Telephone</v>
          </cell>
          <cell r="C52">
            <v>138785.81</v>
          </cell>
          <cell r="E52">
            <v>0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138785.81</v>
          </cell>
          <cell r="BH52">
            <v>2.1918291972310086E-3</v>
          </cell>
        </row>
        <row r="53">
          <cell r="A53" t="str">
            <v>Admin Other</v>
          </cell>
          <cell r="B53" t="str">
            <v>Other Admin Expenses</v>
          </cell>
          <cell r="C53">
            <v>1958995.5199999998</v>
          </cell>
          <cell r="E53">
            <v>0</v>
          </cell>
          <cell r="G53">
            <v>0</v>
          </cell>
          <cell r="I53">
            <v>0</v>
          </cell>
          <cell r="K53">
            <v>0</v>
          </cell>
          <cell r="M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1958995.5199999998</v>
          </cell>
          <cell r="BH53">
            <v>3.0938203105783955E-2</v>
          </cell>
        </row>
        <row r="54">
          <cell r="A54" t="str">
            <v>Non Operating Income</v>
          </cell>
          <cell r="B54" t="str">
            <v>Non Operating Income</v>
          </cell>
          <cell r="C54">
            <v>-83494.48</v>
          </cell>
          <cell r="E54">
            <v>-266825.55</v>
          </cell>
          <cell r="G54">
            <v>0</v>
          </cell>
          <cell r="I54">
            <v>0</v>
          </cell>
          <cell r="K54">
            <v>0</v>
          </cell>
          <cell r="M54">
            <v>-8372.8799999999992</v>
          </cell>
          <cell r="O54">
            <v>0</v>
          </cell>
          <cell r="P54">
            <v>0</v>
          </cell>
          <cell r="Q54">
            <v>5.5200000000000014</v>
          </cell>
          <cell r="R54">
            <v>1.0040899347929448E-6</v>
          </cell>
          <cell r="S54">
            <v>-6.1799999999999962</v>
          </cell>
          <cell r="T54">
            <v>-3.796631784323741E-6</v>
          </cell>
          <cell r="U54">
            <v>-146.29</v>
          </cell>
          <cell r="V54">
            <v>-5.5267539812443976E-5</v>
          </cell>
          <cell r="W54">
            <v>-1142.76</v>
          </cell>
          <cell r="X54">
            <v>-3.2985253127396774E-4</v>
          </cell>
          <cell r="Y54">
            <v>-858.05</v>
          </cell>
          <cell r="Z54">
            <v>-1.4567113763398195E-4</v>
          </cell>
          <cell r="AA54">
            <v>-4309.1499999999996</v>
          </cell>
          <cell r="AB54">
            <v>-1.2591401509961836E-3</v>
          </cell>
          <cell r="AC54">
            <v>-60.14</v>
          </cell>
          <cell r="AD54">
            <v>-1.5464882480380566E-5</v>
          </cell>
          <cell r="AE54">
            <v>-1395.36</v>
          </cell>
          <cell r="AF54">
            <v>-4.023401911225478E-4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0.04</v>
          </cell>
          <cell r="AL54">
            <v>2.2874259731054635E-8</v>
          </cell>
          <cell r="AM54">
            <v>-998.29</v>
          </cell>
          <cell r="AN54">
            <v>-3.2880923351161619E-4</v>
          </cell>
          <cell r="AO54">
            <v>0</v>
          </cell>
          <cell r="AP54">
            <v>0</v>
          </cell>
          <cell r="AQ54">
            <v>-34.270000000000003</v>
          </cell>
          <cell r="AR54">
            <v>-7.0801021561020429E-6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-367637.83999999997</v>
          </cell>
          <cell r="BH54">
            <v>-5.8060644075856307E-3</v>
          </cell>
        </row>
        <row r="55">
          <cell r="B55" t="str">
            <v>Total Administrative expenses</v>
          </cell>
          <cell r="C55">
            <v>4220193.4999999991</v>
          </cell>
          <cell r="E55">
            <v>-266825.55</v>
          </cell>
          <cell r="G55">
            <v>0</v>
          </cell>
          <cell r="I55">
            <v>0</v>
          </cell>
          <cell r="K55">
            <v>0</v>
          </cell>
          <cell r="M55">
            <v>-8372.8799999999992</v>
          </cell>
          <cell r="O55">
            <v>0</v>
          </cell>
          <cell r="P55">
            <v>0</v>
          </cell>
          <cell r="Q55">
            <v>5.5200000000000014</v>
          </cell>
          <cell r="R55">
            <v>1.0040899347929448E-6</v>
          </cell>
          <cell r="S55">
            <v>-6.1799999999999962</v>
          </cell>
          <cell r="T55">
            <v>-3.796631784323741E-6</v>
          </cell>
          <cell r="U55">
            <v>-146.29</v>
          </cell>
          <cell r="V55">
            <v>-5.5267539812443976E-5</v>
          </cell>
          <cell r="W55">
            <v>-1142.76</v>
          </cell>
          <cell r="X55">
            <v>-3.2985253127396774E-4</v>
          </cell>
          <cell r="Y55">
            <v>-858.05</v>
          </cell>
          <cell r="Z55">
            <v>-1.4567113763398195E-4</v>
          </cell>
          <cell r="AA55">
            <v>-4309.1499999999996</v>
          </cell>
          <cell r="AB55">
            <v>-1.2591401509961836E-3</v>
          </cell>
          <cell r="AC55">
            <v>-60.14</v>
          </cell>
          <cell r="AD55">
            <v>-1.5464882480380566E-5</v>
          </cell>
          <cell r="AE55">
            <v>-1395.36</v>
          </cell>
          <cell r="AF55">
            <v>-4.023401911225478E-4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0.04</v>
          </cell>
          <cell r="AL55">
            <v>2.2874259731054635E-8</v>
          </cell>
          <cell r="AM55">
            <v>-998.29</v>
          </cell>
          <cell r="AN55">
            <v>-3.2880923351161619E-4</v>
          </cell>
          <cell r="AO55">
            <v>0</v>
          </cell>
          <cell r="AP55">
            <v>0</v>
          </cell>
          <cell r="AQ55">
            <v>-34.270000000000003</v>
          </cell>
          <cell r="AR55">
            <v>-7.0801021561020429E-6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3936050.1399999997</v>
          </cell>
          <cell r="BH55">
            <v>6.2161611613011432E-2</v>
          </cell>
        </row>
        <row r="57">
          <cell r="B57" t="str">
            <v>EBITDA</v>
          </cell>
          <cell r="C57">
            <v>-4220193.4999999991</v>
          </cell>
          <cell r="E57">
            <v>7100926.8400000036</v>
          </cell>
          <cell r="G57">
            <v>656476.86999999988</v>
          </cell>
          <cell r="I57">
            <v>681585.20999999985</v>
          </cell>
          <cell r="K57">
            <v>6851.1699999999546</v>
          </cell>
          <cell r="M57">
            <v>26388.190000000053</v>
          </cell>
          <cell r="O57">
            <v>398185.90999999933</v>
          </cell>
          <cell r="P57">
            <v>4.4457680717839974E-2</v>
          </cell>
          <cell r="Q57">
            <v>-267536.36000000034</v>
          </cell>
          <cell r="R57">
            <v>-4.8664957657090953E-2</v>
          </cell>
          <cell r="S57">
            <v>-139238.46000000025</v>
          </cell>
          <cell r="T57">
            <v>-8.5539993986454871E-2</v>
          </cell>
          <cell r="U57">
            <v>-121509.64999999983</v>
          </cell>
          <cell r="V57">
            <v>-4.5905662854406483E-2</v>
          </cell>
          <cell r="W57">
            <v>36975.669999999918</v>
          </cell>
          <cell r="X57">
            <v>1.0672860745082856E-2</v>
          </cell>
          <cell r="Y57">
            <v>-31926.319999998716</v>
          </cell>
          <cell r="Z57">
            <v>-5.420130942097038E-3</v>
          </cell>
          <cell r="AA57">
            <v>117952.72000000122</v>
          </cell>
          <cell r="AB57">
            <v>3.4465963280742633E-2</v>
          </cell>
          <cell r="AC57">
            <v>179517.12999999884</v>
          </cell>
          <cell r="AD57">
            <v>4.6162476199953152E-2</v>
          </cell>
          <cell r="AE57">
            <v>-74279.860000000437</v>
          </cell>
          <cell r="AF57">
            <v>-2.1417966022357147E-2</v>
          </cell>
          <cell r="AG57">
            <v>24267.520000000019</v>
          </cell>
          <cell r="AH57">
            <v>1.88461996059212E-2</v>
          </cell>
          <cell r="AI57">
            <v>189996.79999999912</v>
          </cell>
          <cell r="AJ57">
            <v>5.8558803987665019E-2</v>
          </cell>
          <cell r="AK57">
            <v>-13801.959999999985</v>
          </cell>
          <cell r="AL57">
            <v>-7.8927404459406617E-3</v>
          </cell>
          <cell r="AM57">
            <v>-6443.0099999993481</v>
          </cell>
          <cell r="AN57">
            <v>-2.1221500562035723E-3</v>
          </cell>
          <cell r="AO57">
            <v>-109045.71999999997</v>
          </cell>
          <cell r="AP57">
            <v>-4.9733452438034988E-2</v>
          </cell>
          <cell r="AQ57">
            <v>184762.15000000081</v>
          </cell>
          <cell r="AR57">
            <v>3.8171429722236784E-2</v>
          </cell>
          <cell r="AS57">
            <v>-5352.3900000000722</v>
          </cell>
          <cell r="AT57">
            <v>-6.1844838539191682E-3</v>
          </cell>
          <cell r="AU57">
            <v>136747.47999999998</v>
          </cell>
          <cell r="AV57">
            <v>0.12129465712512934</v>
          </cell>
          <cell r="AW57">
            <v>128481.83999999985</v>
          </cell>
          <cell r="AX57">
            <v>6.5297034895367964E-2</v>
          </cell>
          <cell r="AY57">
            <v>22596.020000000011</v>
          </cell>
          <cell r="AZ57">
            <v>0.12542882983209622</v>
          </cell>
          <cell r="BA57">
            <v>77206.320000000036</v>
          </cell>
          <cell r="BB57">
            <v>0.21825681301990951</v>
          </cell>
          <cell r="BC57">
            <v>0</v>
          </cell>
          <cell r="BD57">
            <v>0</v>
          </cell>
          <cell r="BE57">
            <v>133111.23999999976</v>
          </cell>
          <cell r="BF57">
            <v>8.4081561829360357E-2</v>
          </cell>
          <cell r="BG57">
            <v>5112701.8500000099</v>
          </cell>
          <cell r="BH57">
            <v>8.0744344047615629E-2</v>
          </cell>
        </row>
        <row r="59">
          <cell r="A59" t="str">
            <v>Depreciation</v>
          </cell>
          <cell r="B59" t="str">
            <v>Depreciation</v>
          </cell>
          <cell r="C59">
            <v>2771939.6900000004</v>
          </cell>
          <cell r="E59">
            <v>259307.39</v>
          </cell>
          <cell r="G59">
            <v>2080.19</v>
          </cell>
          <cell r="I59">
            <v>4583.2900000000009</v>
          </cell>
          <cell r="K59">
            <v>36134.600000000006</v>
          </cell>
          <cell r="M59">
            <v>89.34</v>
          </cell>
          <cell r="O59">
            <v>1973.19</v>
          </cell>
          <cell r="P59">
            <v>2.2030777285824807E-4</v>
          </cell>
          <cell r="Q59">
            <v>20819.88</v>
          </cell>
          <cell r="R59">
            <v>3.7871434694921975E-3</v>
          </cell>
          <cell r="S59">
            <v>1935</v>
          </cell>
          <cell r="T59">
            <v>1.1887512140236964E-3</v>
          </cell>
          <cell r="U59">
            <v>3002.01</v>
          </cell>
          <cell r="V59">
            <v>1.1341425059290106E-3</v>
          </cell>
          <cell r="W59">
            <v>21034.350000000002</v>
          </cell>
          <cell r="X59">
            <v>6.071470467291981E-3</v>
          </cell>
          <cell r="Y59">
            <v>6312.02</v>
          </cell>
          <cell r="Z59">
            <v>1.0715915554669853E-3</v>
          </cell>
          <cell r="AA59">
            <v>32392.149999999994</v>
          </cell>
          <cell r="AB59">
            <v>9.4650352487360666E-3</v>
          </cell>
          <cell r="AC59">
            <v>11786.400000000001</v>
          </cell>
          <cell r="AD59">
            <v>3.0308495322041488E-3</v>
          </cell>
          <cell r="AE59">
            <v>9869.3599999999988</v>
          </cell>
          <cell r="AF59">
            <v>2.8457460359027262E-3</v>
          </cell>
          <cell r="AG59">
            <v>4971.59</v>
          </cell>
          <cell r="AH59">
            <v>3.8609457208153824E-3</v>
          </cell>
          <cell r="AI59">
            <v>1866.63</v>
          </cell>
          <cell r="AJ59">
            <v>5.7531295415236294E-4</v>
          </cell>
          <cell r="AK59">
            <v>2180.7900000000004</v>
          </cell>
          <cell r="AL59">
            <v>1.247098921972166E-3</v>
          </cell>
          <cell r="AM59">
            <v>3802.15</v>
          </cell>
          <cell r="AN59">
            <v>1.2523235003818445E-3</v>
          </cell>
          <cell r="AO59">
            <v>1518.76</v>
          </cell>
          <cell r="AP59">
            <v>6.9267439588449717E-4</v>
          </cell>
          <cell r="AQ59">
            <v>34936.630000000005</v>
          </cell>
          <cell r="AR59">
            <v>7.2178263609553343E-3</v>
          </cell>
          <cell r="AS59">
            <v>7049.2</v>
          </cell>
          <cell r="AT59">
            <v>8.1450835202678453E-3</v>
          </cell>
          <cell r="AU59">
            <v>19315.13</v>
          </cell>
          <cell r="AV59">
            <v>1.713246979525546E-2</v>
          </cell>
          <cell r="AW59">
            <v>41476.020000000004</v>
          </cell>
          <cell r="AX59">
            <v>2.10789410025649E-2</v>
          </cell>
          <cell r="AY59">
            <v>0</v>
          </cell>
          <cell r="AZ59">
            <v>0</v>
          </cell>
          <cell r="BA59">
            <v>1706.25</v>
          </cell>
          <cell r="BB59">
            <v>4.8234482256791986E-3</v>
          </cell>
          <cell r="BC59">
            <v>0</v>
          </cell>
          <cell r="BD59">
            <v>0</v>
          </cell>
          <cell r="BE59">
            <v>11989.25</v>
          </cell>
          <cell r="BF59">
            <v>7.5731761281966903E-3</v>
          </cell>
          <cell r="BG59">
            <v>3314071.2599999993</v>
          </cell>
          <cell r="BH59">
            <v>5.2338766833382719E-2</v>
          </cell>
        </row>
        <row r="61">
          <cell r="B61" t="str">
            <v>EBIT</v>
          </cell>
          <cell r="C61">
            <v>-6992133.1899999995</v>
          </cell>
          <cell r="E61">
            <v>6841619.4500000039</v>
          </cell>
          <cell r="G61">
            <v>654396.67999999993</v>
          </cell>
          <cell r="I61">
            <v>677001.91999999981</v>
          </cell>
          <cell r="K61">
            <v>-29283.430000000051</v>
          </cell>
          <cell r="M61">
            <v>26298.850000000053</v>
          </cell>
          <cell r="O61">
            <v>396212.71999999933</v>
          </cell>
          <cell r="P61">
            <v>4.4237372944981729E-2</v>
          </cell>
          <cell r="Q61">
            <v>-288356.24000000034</v>
          </cell>
          <cell r="R61">
            <v>-5.2452101126583155E-2</v>
          </cell>
          <cell r="S61">
            <v>-141173.46000000025</v>
          </cell>
          <cell r="T61">
            <v>-8.6728745200478574E-2</v>
          </cell>
          <cell r="U61">
            <v>-124511.65999999983</v>
          </cell>
          <cell r="V61">
            <v>-4.7039805360335495E-2</v>
          </cell>
          <cell r="W61">
            <v>15941.319999999916</v>
          </cell>
          <cell r="X61">
            <v>4.6013902777908748E-3</v>
          </cell>
          <cell r="Y61">
            <v>-38238.339999998716</v>
          </cell>
          <cell r="Z61">
            <v>-6.4917224975640231E-3</v>
          </cell>
          <cell r="AA61">
            <v>85560.570000001229</v>
          </cell>
          <cell r="AB61">
            <v>2.5000928032006566E-2</v>
          </cell>
          <cell r="AC61">
            <v>167730.72999999885</v>
          </cell>
          <cell r="AD61">
            <v>4.3131626667749001E-2</v>
          </cell>
          <cell r="AE61">
            <v>-84149.220000000438</v>
          </cell>
          <cell r="AF61">
            <v>-2.4263712058259876E-2</v>
          </cell>
          <cell r="AG61">
            <v>19295.930000000018</v>
          </cell>
          <cell r="AH61">
            <v>1.4985253885105817E-2</v>
          </cell>
          <cell r="AI61">
            <v>188130.16999999911</v>
          </cell>
          <cell r="AJ61">
            <v>5.7983491033512656E-2</v>
          </cell>
          <cell r="AK61">
            <v>-15982.749999999985</v>
          </cell>
          <cell r="AL61">
            <v>-9.1398393679128272E-3</v>
          </cell>
          <cell r="AM61">
            <v>-10245.159999999349</v>
          </cell>
          <cell r="AN61">
            <v>-3.3744735565854169E-3</v>
          </cell>
          <cell r="AO61">
            <v>-110564.47999999997</v>
          </cell>
          <cell r="AP61">
            <v>-5.0426126833919477E-2</v>
          </cell>
          <cell r="AQ61">
            <v>149825.5200000008</v>
          </cell>
          <cell r="AR61">
            <v>3.0953603361281449E-2</v>
          </cell>
          <cell r="AS61">
            <v>-12401.590000000073</v>
          </cell>
          <cell r="AT61">
            <v>-1.4329567374187014E-2</v>
          </cell>
          <cell r="AU61">
            <v>117432.34999999998</v>
          </cell>
          <cell r="AV61">
            <v>0.10416218732987388</v>
          </cell>
          <cell r="AW61">
            <v>87005.819999999847</v>
          </cell>
          <cell r="AX61">
            <v>4.4218093892803068E-2</v>
          </cell>
          <cell r="AY61">
            <v>22596.020000000011</v>
          </cell>
          <cell r="AZ61">
            <v>0.12542882983209622</v>
          </cell>
          <cell r="BA61">
            <v>75500.070000000036</v>
          </cell>
          <cell r="BB61">
            <v>0.21343336479423031</v>
          </cell>
          <cell r="BC61">
            <v>0</v>
          </cell>
          <cell r="BD61">
            <v>0</v>
          </cell>
          <cell r="BE61">
            <v>121121.98999999976</v>
          </cell>
          <cell r="BF61">
            <v>7.6508385701163667E-2</v>
          </cell>
          <cell r="BG61">
            <v>1798630.5900000106</v>
          </cell>
          <cell r="BH61">
            <v>2.8405577214232914E-2</v>
          </cell>
        </row>
        <row r="63">
          <cell r="A63" t="str">
            <v>Interest</v>
          </cell>
          <cell r="B63" t="str">
            <v>Interest expense</v>
          </cell>
          <cell r="C63">
            <v>4304300.1899999995</v>
          </cell>
          <cell r="E63">
            <v>0</v>
          </cell>
          <cell r="G63">
            <v>0</v>
          </cell>
          <cell r="I63">
            <v>0</v>
          </cell>
          <cell r="K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4304300.1899999995</v>
          </cell>
          <cell r="BH63">
            <v>6.7977344586517718E-2</v>
          </cell>
        </row>
        <row r="65">
          <cell r="B65" t="str">
            <v>Profit Before Tax</v>
          </cell>
          <cell r="C65">
            <v>-11296433.379999999</v>
          </cell>
          <cell r="E65">
            <v>6841619.4500000039</v>
          </cell>
          <cell r="G65">
            <v>654396.67999999993</v>
          </cell>
          <cell r="I65">
            <v>677001.91999999981</v>
          </cell>
          <cell r="K65">
            <v>-29283.430000000051</v>
          </cell>
          <cell r="M65">
            <v>26298.850000000053</v>
          </cell>
          <cell r="O65">
            <v>396212.71999999933</v>
          </cell>
          <cell r="P65">
            <v>4.4237372944981729E-2</v>
          </cell>
          <cell r="Q65">
            <v>-288356.24000000034</v>
          </cell>
          <cell r="R65">
            <v>-5.2452101126583155E-2</v>
          </cell>
          <cell r="S65">
            <v>-141173.46000000025</v>
          </cell>
          <cell r="T65">
            <v>-8.6728745200478574E-2</v>
          </cell>
          <cell r="U65">
            <v>-124511.65999999983</v>
          </cell>
          <cell r="V65">
            <v>-4.7039805360335495E-2</v>
          </cell>
          <cell r="W65">
            <v>15941.319999999916</v>
          </cell>
          <cell r="X65">
            <v>4.6013902777908748E-3</v>
          </cell>
          <cell r="Y65">
            <v>-38238.339999998716</v>
          </cell>
          <cell r="Z65">
            <v>-6.4917224975640231E-3</v>
          </cell>
          <cell r="AA65">
            <v>85560.570000001229</v>
          </cell>
          <cell r="AB65">
            <v>2.5000928032006566E-2</v>
          </cell>
          <cell r="AC65">
            <v>167730.72999999885</v>
          </cell>
          <cell r="AD65">
            <v>4.3131626667749001E-2</v>
          </cell>
          <cell r="AE65">
            <v>-84149.220000000438</v>
          </cell>
          <cell r="AF65">
            <v>-2.4263712058259876E-2</v>
          </cell>
          <cell r="AG65">
            <v>19295.930000000018</v>
          </cell>
          <cell r="AH65">
            <v>1.4985253885105817E-2</v>
          </cell>
          <cell r="AI65">
            <v>188130.16999999911</v>
          </cell>
          <cell r="AJ65">
            <v>5.7983491033512656E-2</v>
          </cell>
          <cell r="AK65">
            <v>-15982.749999999985</v>
          </cell>
          <cell r="AL65">
            <v>-9.1398393679128272E-3</v>
          </cell>
          <cell r="AM65">
            <v>-10245.159999999349</v>
          </cell>
          <cell r="AN65">
            <v>-3.3744735565854169E-3</v>
          </cell>
          <cell r="AO65">
            <v>-110564.47999999997</v>
          </cell>
          <cell r="AP65">
            <v>-5.0426126833919477E-2</v>
          </cell>
          <cell r="AQ65">
            <v>149825.5200000008</v>
          </cell>
          <cell r="AR65">
            <v>3.0953603361281449E-2</v>
          </cell>
          <cell r="AS65">
            <v>-12401.590000000073</v>
          </cell>
          <cell r="AT65">
            <v>-1.4329567374187014E-2</v>
          </cell>
          <cell r="AU65">
            <v>117432.34999999998</v>
          </cell>
          <cell r="AV65">
            <v>0.10416218732987388</v>
          </cell>
          <cell r="AW65">
            <v>87005.819999999847</v>
          </cell>
          <cell r="AX65">
            <v>4.4218093892803068E-2</v>
          </cell>
          <cell r="AY65">
            <v>22596.020000000011</v>
          </cell>
          <cell r="AZ65">
            <v>0.12542882983209622</v>
          </cell>
          <cell r="BA65">
            <v>75500.070000000036</v>
          </cell>
          <cell r="BB65">
            <v>0.21343336479423031</v>
          </cell>
          <cell r="BC65">
            <v>0</v>
          </cell>
          <cell r="BD65">
            <v>0</v>
          </cell>
          <cell r="BE65">
            <v>121121.98999999976</v>
          </cell>
          <cell r="BF65">
            <v>7.6508385701163667E-2</v>
          </cell>
          <cell r="BG65">
            <v>-2505669.5999999889</v>
          </cell>
          <cell r="BH65">
            <v>-3.9571767372284801E-2</v>
          </cell>
        </row>
        <row r="67">
          <cell r="A67" t="str">
            <v>Income Tax</v>
          </cell>
          <cell r="B67" t="str">
            <v>Income tax</v>
          </cell>
          <cell r="C67">
            <v>-63000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-63000</v>
          </cell>
          <cell r="BH67">
            <v>-9.9495214550791291E-4</v>
          </cell>
        </row>
        <row r="69">
          <cell r="B69" t="str">
            <v>PAT</v>
          </cell>
          <cell r="C69">
            <v>-11233433.379999999</v>
          </cell>
          <cell r="E69">
            <v>6841619.4500000039</v>
          </cell>
          <cell r="G69">
            <v>654396.67999999993</v>
          </cell>
          <cell r="I69">
            <v>677001.91999999981</v>
          </cell>
          <cell r="K69">
            <v>-29283.430000000051</v>
          </cell>
          <cell r="M69">
            <v>26298.850000000053</v>
          </cell>
          <cell r="O69">
            <v>396212.71999999933</v>
          </cell>
          <cell r="P69">
            <v>4.4237372944981729E-2</v>
          </cell>
          <cell r="Q69">
            <v>-288356.24000000034</v>
          </cell>
          <cell r="R69">
            <v>-5.2452101126583155E-2</v>
          </cell>
          <cell r="S69">
            <v>-141173.46000000025</v>
          </cell>
          <cell r="T69">
            <v>-8.6728745200478574E-2</v>
          </cell>
          <cell r="U69">
            <v>-124511.65999999983</v>
          </cell>
          <cell r="V69">
            <v>-4.7039805360335495E-2</v>
          </cell>
          <cell r="W69">
            <v>15941.319999999916</v>
          </cell>
          <cell r="X69">
            <v>4.6013902777908748E-3</v>
          </cell>
          <cell r="Y69">
            <v>-38238.339999998716</v>
          </cell>
          <cell r="Z69">
            <v>-6.4917224975640231E-3</v>
          </cell>
          <cell r="AA69">
            <v>85560.570000001229</v>
          </cell>
          <cell r="AB69">
            <v>2.5000928032006566E-2</v>
          </cell>
          <cell r="AC69">
            <v>167730.72999999885</v>
          </cell>
          <cell r="AD69">
            <v>4.3131626667749001E-2</v>
          </cell>
          <cell r="AE69">
            <v>-84149.220000000438</v>
          </cell>
          <cell r="AF69">
            <v>-2.4263712058259876E-2</v>
          </cell>
          <cell r="AG69">
            <v>19295.930000000018</v>
          </cell>
          <cell r="AH69">
            <v>1.4985253885105817E-2</v>
          </cell>
          <cell r="AI69">
            <v>188130.16999999911</v>
          </cell>
          <cell r="AJ69">
            <v>5.7983491033512656E-2</v>
          </cell>
          <cell r="AK69">
            <v>-15982.749999999985</v>
          </cell>
          <cell r="AL69">
            <v>-9.1398393679128272E-3</v>
          </cell>
          <cell r="AM69">
            <v>-10245.159999999349</v>
          </cell>
          <cell r="AN69">
            <v>-3.3744735565854169E-3</v>
          </cell>
          <cell r="AO69">
            <v>-110564.47999999997</v>
          </cell>
          <cell r="AP69">
            <v>-5.0426126833919477E-2</v>
          </cell>
          <cell r="AQ69">
            <v>149825.5200000008</v>
          </cell>
          <cell r="AR69">
            <v>3.0953603361281449E-2</v>
          </cell>
          <cell r="AS69">
            <v>-12401.590000000073</v>
          </cell>
          <cell r="AT69">
            <v>-1.4329567374187014E-2</v>
          </cell>
          <cell r="AU69">
            <v>117432.34999999998</v>
          </cell>
          <cell r="AV69">
            <v>0.10416218732987388</v>
          </cell>
          <cell r="AW69">
            <v>87005.819999999847</v>
          </cell>
          <cell r="AX69">
            <v>4.4218093892803068E-2</v>
          </cell>
          <cell r="AY69">
            <v>22596.020000000011</v>
          </cell>
          <cell r="AZ69">
            <v>0.12542882983209622</v>
          </cell>
          <cell r="BA69">
            <v>75500.070000000036</v>
          </cell>
          <cell r="BB69">
            <v>0.21343336479423031</v>
          </cell>
          <cell r="BC69">
            <v>0</v>
          </cell>
          <cell r="BD69">
            <v>0</v>
          </cell>
          <cell r="BE69">
            <v>121121.98999999976</v>
          </cell>
          <cell r="BF69">
            <v>7.6508385701163667E-2</v>
          </cell>
          <cell r="BG69">
            <v>-2442669.5999999889</v>
          </cell>
          <cell r="BH69">
            <v>-3.8576815226776889E-2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Index"/>
      <sheetName val="IncomeStatement"/>
      <sheetName val="FY08 Outturn"/>
      <sheetName val=" Qof E"/>
      <sheetName val="Comp monthly"/>
      <sheetName val="Sheet (9)"/>
      <sheetName val="Sheet (7)"/>
      <sheetName val="Sheet (6)"/>
      <sheetName val="Sheet (5)"/>
      <sheetName val="Sheet (4)"/>
      <sheetName val="Sheet (3)"/>
      <sheetName val="Sheet (2)"/>
      <sheetName val="EBITDA Bridge"/>
      <sheetName val="Discount Analysis"/>
      <sheetName val="Discount Chart"/>
      <sheetName val="Sales Seasonality"/>
      <sheetName val="Sales Cumulative Seasonality"/>
      <sheetName val="GM &amp; GM % Seasonality"/>
      <sheetName val="Cumulative EBITDA"/>
      <sheetName val="EBITDA Seasonality"/>
      <sheetName val="LTM Mirage"/>
      <sheetName val="LTM GM% by site"/>
      <sheetName val="LTM Mirage (2)"/>
      <sheetName val="VIC monthly"/>
      <sheetName val="VIC Sales Cumulative"/>
      <sheetName val="VIC EBITDA Cumulative"/>
      <sheetName val="VIC EBITDA Seasonality"/>
      <sheetName val="Vic GM% Seasonality"/>
      <sheetName val="VIC Sales Seasonality"/>
      <sheetName val="VIC LTM (2)"/>
      <sheetName val="VIC LTM"/>
      <sheetName val="VIC monthly (c)"/>
      <sheetName val="NSW monthly "/>
      <sheetName val="NSW Cum EBITDA"/>
      <sheetName val="NSW LTM (2)"/>
      <sheetName val="NSW monthly (c)"/>
      <sheetName val="BRIS monthly"/>
      <sheetName val="BRIS EBITDA"/>
      <sheetName val="Bris Sales"/>
      <sheetName val="Sheet (8)"/>
      <sheetName val="Bris Cumulative"/>
      <sheetName val="Bris LTM (2)"/>
      <sheetName val="Bris monthly (c)"/>
      <sheetName val="BRIS Steel monthly"/>
      <sheetName val="Bris Steel (c)"/>
      <sheetName val="WA monthly"/>
      <sheetName val="WA EBITDA Cumulative"/>
      <sheetName val="WA Sales Cumulative"/>
      <sheetName val="WA Sales"/>
      <sheetName val="WA LTM (2)"/>
      <sheetName val="WA (c)"/>
      <sheetName val="SCDS monthly "/>
      <sheetName val="SCDS Cumulative"/>
      <sheetName val="Sheet"/>
      <sheetName val="SCDS Sales by Product Data"/>
      <sheetName val="Sales by Product"/>
      <sheetName val="SCDS (c)"/>
      <sheetName val="HO monthly"/>
      <sheetName val="Allocation Summary"/>
      <sheetName val="FY08 Forecast"/>
      <sheetName val="Bridge Data"/>
      <sheetName val="EBITDA bridge 08F v Annualised"/>
      <sheetName val="EBITDA LTM Bridge by site"/>
      <sheetName val="Summary"/>
      <sheetName val="Financials v Sales"/>
      <sheetName val="Comp - % "/>
      <sheetName val="VIC  - %"/>
      <sheetName val="VIC Bridge"/>
      <sheetName val="NSW - %"/>
      <sheetName val="NSW Bridge"/>
      <sheetName val="BRIS - %"/>
      <sheetName val="BRIS Bridge"/>
      <sheetName val="BRIS Steel - %"/>
      <sheetName val="WA - %"/>
      <sheetName val="WA Bridge"/>
      <sheetName val="SCDS - %"/>
      <sheetName val="Products"/>
      <sheetName val="WA Products"/>
      <sheetName val="BRIS Products"/>
      <sheetName val="NSW Products"/>
      <sheetName val="VIC Products"/>
      <sheetName val="COGS breakdown"/>
      <sheetName val="COS Chart - By Location"/>
      <sheetName val="BRIS COS"/>
      <sheetName val="WA COS"/>
      <sheetName val="VIC COS"/>
      <sheetName val="NSW COS"/>
      <sheetName val="COGS Chart"/>
      <sheetName val="Monthly Data"/>
      <sheetName val="Jul05 "/>
      <sheetName val="Aug05"/>
      <sheetName val="Sep05"/>
      <sheetName val="Oct 05"/>
      <sheetName val="Nov05"/>
      <sheetName val="Dec05"/>
      <sheetName val="Jan06"/>
      <sheetName val="Feb06"/>
      <sheetName val="Mar06"/>
      <sheetName val="Apr06"/>
      <sheetName val="May06"/>
      <sheetName val="Jun06"/>
      <sheetName val="Jul06"/>
      <sheetName val="Aug06"/>
      <sheetName val="Sep06"/>
      <sheetName val="Oct06"/>
      <sheetName val="Nov06"/>
      <sheetName val="Dec06"/>
      <sheetName val="Jan07"/>
      <sheetName val="Feb07"/>
      <sheetName val="Mar07"/>
      <sheetName val="Apr07"/>
      <sheetName val="May07"/>
      <sheetName val="Jun07"/>
      <sheetName val="Jul07"/>
      <sheetName val="Aug07"/>
      <sheetName val="Sep07"/>
      <sheetName val="Oct07"/>
      <sheetName val="Nov07"/>
      <sheetName val="Dec07"/>
      <sheetName val="Jan08"/>
      <sheetName val="Feb08"/>
      <sheetName val="Mar08"/>
      <sheetName val="Apr08"/>
      <sheetName val="May08"/>
      <sheetName val="Jun 08"/>
      <sheetName val="Branch Analysis"/>
      <sheetName val="LTM to FY08 Bridge"/>
      <sheetName val="Sales Bridge"/>
      <sheetName val="09 GM%"/>
      <sheetName val="09 Sales bridge"/>
      <sheetName val="09 EBITDA Bridge"/>
      <sheetName val="GM by location"/>
      <sheetName val="EBITDA by location"/>
      <sheetName val="SCDS Sales by Produ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53"/>
  <sheetViews>
    <sheetView workbookViewId="0">
      <selection activeCell="B42" sqref="B42"/>
    </sheetView>
  </sheetViews>
  <sheetFormatPr defaultColWidth="9.140625" defaultRowHeight="11.25" customHeight="1" x14ac:dyDescent="0.2"/>
  <cols>
    <col min="1" max="1" width="2.7109375" style="1" customWidth="1"/>
    <col min="2" max="2" width="2.85546875" style="1" customWidth="1"/>
    <col min="3" max="16384" width="9.140625" style="1"/>
  </cols>
  <sheetData>
    <row r="1" spans="1:3" ht="11.25" customHeight="1" x14ac:dyDescent="0.2">
      <c r="A1" s="99" t="s">
        <v>191</v>
      </c>
    </row>
    <row r="3" spans="1:3" ht="11.25" customHeight="1" x14ac:dyDescent="0.2">
      <c r="A3" s="2" t="s">
        <v>192</v>
      </c>
    </row>
    <row r="5" spans="1:3" ht="11.25" customHeight="1" x14ac:dyDescent="0.2">
      <c r="A5" s="2">
        <v>1</v>
      </c>
      <c r="B5" s="52" t="s">
        <v>193</v>
      </c>
    </row>
    <row r="6" spans="1:3" ht="11.25" customHeight="1" x14ac:dyDescent="0.2">
      <c r="B6" s="2" t="s">
        <v>194</v>
      </c>
      <c r="C6" s="1" t="s">
        <v>195</v>
      </c>
    </row>
    <row r="7" spans="1:3" ht="11.25" customHeight="1" x14ac:dyDescent="0.2">
      <c r="B7" s="2" t="s">
        <v>196</v>
      </c>
      <c r="C7" s="1" t="s">
        <v>197</v>
      </c>
    </row>
    <row r="8" spans="1:3" ht="11.25" customHeight="1" x14ac:dyDescent="0.2">
      <c r="B8" s="2" t="s">
        <v>199</v>
      </c>
      <c r="C8" s="1" t="s">
        <v>200</v>
      </c>
    </row>
    <row r="9" spans="1:3" ht="11.25" customHeight="1" x14ac:dyDescent="0.2">
      <c r="B9" s="2" t="s">
        <v>201</v>
      </c>
      <c r="C9" s="1" t="s">
        <v>202</v>
      </c>
    </row>
    <row r="11" spans="1:3" ht="11.25" customHeight="1" x14ac:dyDescent="0.2">
      <c r="A11" s="2">
        <f>A5+1</f>
        <v>2</v>
      </c>
      <c r="B11" s="2" t="s">
        <v>204</v>
      </c>
    </row>
    <row r="12" spans="1:3" ht="11.25" customHeight="1" x14ac:dyDescent="0.2">
      <c r="B12" s="2" t="s">
        <v>203</v>
      </c>
      <c r="C12" s="1" t="s">
        <v>205</v>
      </c>
    </row>
    <row r="13" spans="1:3" ht="11.25" customHeight="1" x14ac:dyDescent="0.2">
      <c r="B13" s="2" t="s">
        <v>206</v>
      </c>
      <c r="C13" s="1" t="s">
        <v>207</v>
      </c>
    </row>
    <row r="14" spans="1:3" ht="11.25" customHeight="1" x14ac:dyDescent="0.2">
      <c r="B14" s="2" t="s">
        <v>198</v>
      </c>
      <c r="C14" s="1" t="s">
        <v>208</v>
      </c>
    </row>
    <row r="16" spans="1:3" ht="11.25" customHeight="1" x14ac:dyDescent="0.2">
      <c r="A16" s="2">
        <f>A11+1</f>
        <v>3</v>
      </c>
      <c r="B16" s="2" t="s">
        <v>211</v>
      </c>
    </row>
    <row r="17" spans="1:3" ht="11.25" customHeight="1" x14ac:dyDescent="0.2">
      <c r="B17" s="2" t="s">
        <v>203</v>
      </c>
      <c r="C17" s="1" t="s">
        <v>245</v>
      </c>
    </row>
    <row r="18" spans="1:3" ht="11.25" customHeight="1" x14ac:dyDescent="0.2">
      <c r="B18" s="2" t="s">
        <v>206</v>
      </c>
      <c r="C18" s="1" t="s">
        <v>212</v>
      </c>
    </row>
    <row r="19" spans="1:3" ht="11.25" customHeight="1" x14ac:dyDescent="0.2">
      <c r="B19" s="2" t="s">
        <v>198</v>
      </c>
      <c r="C19" s="1" t="s">
        <v>213</v>
      </c>
    </row>
    <row r="21" spans="1:3" ht="11.25" customHeight="1" x14ac:dyDescent="0.2">
      <c r="A21" s="2">
        <f>A16+1</f>
        <v>4</v>
      </c>
      <c r="B21" s="2" t="s">
        <v>209</v>
      </c>
    </row>
    <row r="22" spans="1:3" ht="11.25" customHeight="1" x14ac:dyDescent="0.2">
      <c r="B22" s="2" t="s">
        <v>203</v>
      </c>
      <c r="C22" s="1" t="s">
        <v>210</v>
      </c>
    </row>
    <row r="23" spans="1:3" ht="11.25" customHeight="1" x14ac:dyDescent="0.2">
      <c r="B23" s="2" t="s">
        <v>206</v>
      </c>
      <c r="C23" s="1" t="s">
        <v>226</v>
      </c>
    </row>
    <row r="24" spans="1:3" ht="11.25" customHeight="1" x14ac:dyDescent="0.2">
      <c r="B24" s="2" t="s">
        <v>198</v>
      </c>
      <c r="C24" s="1" t="s">
        <v>214</v>
      </c>
    </row>
    <row r="25" spans="1:3" ht="11.25" customHeight="1" x14ac:dyDescent="0.2">
      <c r="B25" s="2" t="s">
        <v>201</v>
      </c>
      <c r="C25" s="1" t="s">
        <v>215</v>
      </c>
    </row>
    <row r="26" spans="1:3" ht="11.25" customHeight="1" x14ac:dyDescent="0.2">
      <c r="B26" s="2" t="s">
        <v>216</v>
      </c>
      <c r="C26" s="1" t="s">
        <v>227</v>
      </c>
    </row>
    <row r="28" spans="1:3" ht="11.25" customHeight="1" x14ac:dyDescent="0.2">
      <c r="A28" s="2">
        <f>A21+1</f>
        <v>5</v>
      </c>
      <c r="B28" s="2" t="s">
        <v>218</v>
      </c>
    </row>
    <row r="29" spans="1:3" ht="11.25" customHeight="1" x14ac:dyDescent="0.2">
      <c r="B29" s="2" t="s">
        <v>203</v>
      </c>
      <c r="C29" s="1" t="s">
        <v>219</v>
      </c>
    </row>
    <row r="31" spans="1:3" ht="11.25" customHeight="1" x14ac:dyDescent="0.2">
      <c r="A31" s="2">
        <f>A28+1</f>
        <v>6</v>
      </c>
      <c r="B31" s="2" t="s">
        <v>139</v>
      </c>
    </row>
    <row r="32" spans="1:3" ht="11.25" customHeight="1" x14ac:dyDescent="0.2">
      <c r="B32" s="2" t="s">
        <v>203</v>
      </c>
      <c r="C32" s="1" t="s">
        <v>220</v>
      </c>
    </row>
    <row r="33" spans="1:3" ht="11.25" customHeight="1" x14ac:dyDescent="0.2">
      <c r="B33" s="2" t="s">
        <v>206</v>
      </c>
      <c r="C33" s="1" t="s">
        <v>221</v>
      </c>
    </row>
    <row r="34" spans="1:3" ht="11.25" customHeight="1" x14ac:dyDescent="0.2">
      <c r="B34" s="2" t="s">
        <v>198</v>
      </c>
      <c r="C34" s="1" t="s">
        <v>223</v>
      </c>
    </row>
    <row r="35" spans="1:3" ht="11.25" customHeight="1" x14ac:dyDescent="0.2">
      <c r="B35" s="2" t="s">
        <v>201</v>
      </c>
      <c r="C35" s="1" t="s">
        <v>222</v>
      </c>
    </row>
    <row r="36" spans="1:3" ht="11.25" customHeight="1" x14ac:dyDescent="0.2">
      <c r="B36" s="2" t="s">
        <v>216</v>
      </c>
      <c r="C36" s="1" t="s">
        <v>229</v>
      </c>
    </row>
    <row r="37" spans="1:3" ht="11.25" customHeight="1" x14ac:dyDescent="0.2">
      <c r="B37" s="2" t="s">
        <v>217</v>
      </c>
      <c r="C37" s="1" t="s">
        <v>228</v>
      </c>
    </row>
    <row r="39" spans="1:3" ht="11.25" customHeight="1" x14ac:dyDescent="0.2">
      <c r="A39" s="2">
        <f>A31+1</f>
        <v>7</v>
      </c>
      <c r="B39" s="2" t="s">
        <v>225</v>
      </c>
    </row>
    <row r="40" spans="1:3" ht="11.25" customHeight="1" x14ac:dyDescent="0.2">
      <c r="B40" s="2" t="s">
        <v>203</v>
      </c>
      <c r="C40" s="1" t="s">
        <v>231</v>
      </c>
    </row>
    <row r="41" spans="1:3" ht="11.25" customHeight="1" x14ac:dyDescent="0.2">
      <c r="B41" s="2" t="s">
        <v>206</v>
      </c>
      <c r="C41" s="1" t="s">
        <v>232</v>
      </c>
    </row>
    <row r="43" spans="1:3" ht="11.25" customHeight="1" x14ac:dyDescent="0.2">
      <c r="A43" s="2">
        <f>A39+1</f>
        <v>8</v>
      </c>
      <c r="B43" s="2" t="s">
        <v>234</v>
      </c>
    </row>
    <row r="44" spans="1:3" ht="11.25" customHeight="1" x14ac:dyDescent="0.2">
      <c r="B44" s="2" t="s">
        <v>203</v>
      </c>
      <c r="C44" s="1" t="s">
        <v>235</v>
      </c>
    </row>
    <row r="45" spans="1:3" ht="11.25" customHeight="1" x14ac:dyDescent="0.2">
      <c r="B45" s="2" t="s">
        <v>206</v>
      </c>
      <c r="C45" s="1" t="s">
        <v>236</v>
      </c>
    </row>
    <row r="47" spans="1:3" ht="11.25" customHeight="1" x14ac:dyDescent="0.2">
      <c r="A47" s="2">
        <f>A43+1</f>
        <v>9</v>
      </c>
      <c r="B47" s="2" t="s">
        <v>237</v>
      </c>
    </row>
    <row r="48" spans="1:3" ht="11.25" customHeight="1" x14ac:dyDescent="0.2">
      <c r="B48" s="2" t="s">
        <v>203</v>
      </c>
      <c r="C48" s="1" t="s">
        <v>240</v>
      </c>
    </row>
    <row r="49" spans="1:3" ht="11.25" customHeight="1" x14ac:dyDescent="0.2">
      <c r="B49" s="2" t="s">
        <v>206</v>
      </c>
      <c r="C49" s="1" t="s">
        <v>241</v>
      </c>
    </row>
    <row r="50" spans="1:3" ht="11.25" customHeight="1" x14ac:dyDescent="0.2">
      <c r="B50" s="2" t="s">
        <v>198</v>
      </c>
      <c r="C50" s="1" t="s">
        <v>242</v>
      </c>
    </row>
    <row r="52" spans="1:3" ht="11.25" customHeight="1" x14ac:dyDescent="0.2">
      <c r="A52" s="2">
        <f>A47+1</f>
        <v>10</v>
      </c>
      <c r="B52" s="2" t="s">
        <v>243</v>
      </c>
    </row>
    <row r="53" spans="1:3" ht="11.25" customHeight="1" x14ac:dyDescent="0.2">
      <c r="B53" s="2" t="s">
        <v>203</v>
      </c>
      <c r="C53" s="1" t="s">
        <v>244</v>
      </c>
    </row>
  </sheetData>
  <pageMargins left="0" right="0" top="0.55118110236220474" bottom="0.31496062992125984" header="0.15748031496062992" footer="0.15748031496062992"/>
  <pageSetup paperSize="9" scale="97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86"/>
  <sheetViews>
    <sheetView topLeftCell="A18" workbookViewId="0">
      <selection activeCell="J59" activeCellId="1" sqref="F30:F31 J59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Sheet'!B77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Sheet'!B79</f>
        <v>0</v>
      </c>
      <c r="D8" s="360" t="s">
        <v>73</v>
      </c>
      <c r="E8" s="360"/>
      <c r="F8" s="69">
        <f>'Data Sheet'!B81</f>
        <v>0</v>
      </c>
    </row>
    <row r="9" spans="1:6" x14ac:dyDescent="0.2">
      <c r="A9" s="360" t="s">
        <v>77</v>
      </c>
      <c r="B9" s="360"/>
      <c r="C9" s="10">
        <f>'Data Sheet'!B83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outlineLevel="1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58"/>
      <c r="C42" s="55"/>
      <c r="F42" s="3"/>
    </row>
    <row r="43" spans="1:6" x14ac:dyDescent="0.2">
      <c r="A43" s="56"/>
      <c r="B43" s="64" t="s">
        <v>247</v>
      </c>
      <c r="C43" s="55"/>
      <c r="F43" s="3"/>
    </row>
    <row r="44" spans="1:6" outlineLevel="1" x14ac:dyDescent="0.2">
      <c r="A44" s="56"/>
      <c r="B44" s="58" t="s">
        <v>78</v>
      </c>
      <c r="C44" s="55" t="s">
        <v>79</v>
      </c>
      <c r="D44" s="2" t="s">
        <v>48</v>
      </c>
      <c r="E44" s="2" t="s">
        <v>6</v>
      </c>
      <c r="F44" s="7" t="s">
        <v>80</v>
      </c>
    </row>
    <row r="45" spans="1:6" outlineLevel="1" x14ac:dyDescent="0.2">
      <c r="A45" s="56"/>
      <c r="B45" s="57"/>
      <c r="C45" s="65"/>
      <c r="D45" s="51"/>
      <c r="E45" s="30">
        <f>$A$5-B45+1</f>
        <v>44743</v>
      </c>
      <c r="F45" s="72">
        <f>D45*E45</f>
        <v>0</v>
      </c>
    </row>
    <row r="46" spans="1:6" outlineLevel="1" x14ac:dyDescent="0.2">
      <c r="A46" s="56"/>
      <c r="B46" s="57"/>
      <c r="C46" s="65"/>
      <c r="D46" s="51"/>
      <c r="E46" s="30">
        <f t="shared" ref="E46:E54" si="0">$A$5-B46+1</f>
        <v>44743</v>
      </c>
      <c r="F46" s="72">
        <f t="shared" ref="F46:F54" si="1">D46*E46</f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65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outlineLevel="1" x14ac:dyDescent="0.2">
      <c r="A54" s="56"/>
      <c r="B54" s="57"/>
      <c r="C54" s="50"/>
      <c r="D54" s="51"/>
      <c r="E54" s="30">
        <f t="shared" si="0"/>
        <v>44743</v>
      </c>
      <c r="F54" s="72">
        <f t="shared" si="1"/>
        <v>0</v>
      </c>
    </row>
    <row r="55" spans="1:6" s="14" customFormat="1" ht="12" thickBot="1" x14ac:dyDescent="0.25">
      <c r="A55" s="38"/>
      <c r="B55" s="58" t="s">
        <v>3</v>
      </c>
      <c r="C55" s="39"/>
      <c r="D55" s="67">
        <f>SUM(D45:D54)</f>
        <v>0</v>
      </c>
      <c r="F55" s="73">
        <f>SUM(F45:F54)</f>
        <v>0</v>
      </c>
    </row>
    <row r="56" spans="1:6" x14ac:dyDescent="0.2">
      <c r="A56" s="37"/>
      <c r="B56" s="1"/>
      <c r="C56" s="40"/>
      <c r="F56" s="14"/>
    </row>
    <row r="57" spans="1:6" ht="12" thickBot="1" x14ac:dyDescent="0.25">
      <c r="B57" s="55" t="s">
        <v>84</v>
      </c>
      <c r="F57" s="67">
        <f>ROUND(F55/('Data Sheet'!$B$6-'Data Sheet'!$B$4+1),2)</f>
        <v>0</v>
      </c>
    </row>
    <row r="59" spans="1:6" x14ac:dyDescent="0.2">
      <c r="B59" s="68" t="s">
        <v>22</v>
      </c>
      <c r="C59" s="22"/>
      <c r="D59" s="22"/>
      <c r="E59" s="24"/>
      <c r="F59" s="25"/>
    </row>
    <row r="60" spans="1:6" outlineLevel="1" x14ac:dyDescent="0.2">
      <c r="B60" s="58" t="s">
        <v>78</v>
      </c>
      <c r="C60" s="55" t="s">
        <v>79</v>
      </c>
      <c r="D60" s="2" t="s">
        <v>48</v>
      </c>
      <c r="E60" s="2" t="s">
        <v>6</v>
      </c>
      <c r="F60" s="7" t="s">
        <v>80</v>
      </c>
    </row>
    <row r="61" spans="1:6" outlineLevel="1" x14ac:dyDescent="0.2">
      <c r="B61" s="70"/>
      <c r="C61" s="71"/>
      <c r="D61" s="74"/>
      <c r="E61" s="24">
        <f>$A$5-B61+1</f>
        <v>44743</v>
      </c>
      <c r="F61" s="75">
        <f>D61*E61</f>
        <v>0</v>
      </c>
    </row>
    <row r="62" spans="1:6" outlineLevel="1" x14ac:dyDescent="0.2">
      <c r="B62" s="70"/>
      <c r="C62" s="71"/>
      <c r="D62" s="74"/>
      <c r="E62" s="24">
        <f t="shared" ref="E62:E80" si="2">$A$5-B62+1</f>
        <v>44743</v>
      </c>
      <c r="F62" s="75">
        <f t="shared" ref="F62:F80" si="3">D62*E62</f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outlineLevel="1" x14ac:dyDescent="0.2">
      <c r="B80" s="70"/>
      <c r="C80" s="71"/>
      <c r="D80" s="74"/>
      <c r="E80" s="24">
        <f t="shared" si="2"/>
        <v>44743</v>
      </c>
      <c r="F80" s="75">
        <f t="shared" si="3"/>
        <v>0</v>
      </c>
    </row>
    <row r="81" spans="2:8" ht="12" thickBot="1" x14ac:dyDescent="0.25">
      <c r="B81" s="58" t="s">
        <v>3</v>
      </c>
      <c r="C81" s="39"/>
      <c r="D81" s="67">
        <f>SUM(D61:D80)</f>
        <v>0</v>
      </c>
      <c r="E81" s="14"/>
      <c r="F81" s="67">
        <f>SUM(F61:F80)</f>
        <v>0</v>
      </c>
    </row>
    <row r="82" spans="2:8" x14ac:dyDescent="0.2">
      <c r="B82" s="23"/>
      <c r="C82" s="22"/>
      <c r="D82" s="31"/>
      <c r="E82" s="31"/>
      <c r="F82" s="31"/>
    </row>
    <row r="83" spans="2:8" ht="12" thickBot="1" x14ac:dyDescent="0.25">
      <c r="B83" s="55" t="s">
        <v>84</v>
      </c>
      <c r="D83" s="31"/>
      <c r="E83" s="31"/>
      <c r="F83" s="67">
        <f>ROUND(F81/('Data Sheet'!$B$6-'Data Sheet'!$B$4+1),2)</f>
        <v>0</v>
      </c>
      <c r="H83" s="66"/>
    </row>
    <row r="84" spans="2:8" x14ac:dyDescent="0.2">
      <c r="D84" s="31"/>
      <c r="E84" s="31"/>
      <c r="F84" s="31"/>
    </row>
    <row r="85" spans="2:8" x14ac:dyDescent="0.2">
      <c r="B85" s="68"/>
      <c r="D85" s="31"/>
      <c r="E85" s="31"/>
      <c r="F85" s="31"/>
    </row>
    <row r="86" spans="2:8" x14ac:dyDescent="0.2">
      <c r="D86" s="31"/>
      <c r="E86" s="31"/>
      <c r="F86" s="31"/>
    </row>
  </sheetData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orientation="landscape" r:id="rId1"/>
  <headerFooter alignWithMargins="0">
    <oddHeader xml:space="preserve">&amp;C&amp;"Arial,Bold"Kelpador Investments Pty Ltd ATF Kelpador Superannuation Fund
</oddHeader>
    <oddFooter>&amp;L&amp;6&amp;Z&amp;F&amp;C&amp;6&amp;A&amp;R&amp;6&amp;D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86"/>
  <sheetViews>
    <sheetView topLeftCell="A19" workbookViewId="0">
      <selection activeCell="J59" activeCellId="1" sqref="F30:F31 J59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Sheet'!B88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Sheet'!B90</f>
        <v>0</v>
      </c>
      <c r="D8" s="360" t="s">
        <v>73</v>
      </c>
      <c r="E8" s="360"/>
      <c r="F8" s="69">
        <f>'Data Sheet'!B92</f>
        <v>0</v>
      </c>
    </row>
    <row r="9" spans="1:6" x14ac:dyDescent="0.2">
      <c r="A9" s="360" t="s">
        <v>77</v>
      </c>
      <c r="B9" s="360"/>
      <c r="C9" s="10">
        <f>'Data Sheet'!B94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outlineLevel="1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58"/>
      <c r="C42" s="55"/>
      <c r="F42" s="3"/>
    </row>
    <row r="43" spans="1:6" x14ac:dyDescent="0.2">
      <c r="A43" s="56"/>
      <c r="B43" s="64" t="s">
        <v>247</v>
      </c>
      <c r="C43" s="55"/>
      <c r="F43" s="3"/>
    </row>
    <row r="44" spans="1:6" outlineLevel="1" x14ac:dyDescent="0.2">
      <c r="A44" s="56"/>
      <c r="B44" s="58" t="s">
        <v>78</v>
      </c>
      <c r="C44" s="55" t="s">
        <v>79</v>
      </c>
      <c r="D44" s="2" t="s">
        <v>48</v>
      </c>
      <c r="E44" s="2" t="s">
        <v>6</v>
      </c>
      <c r="F44" s="7" t="s">
        <v>80</v>
      </c>
    </row>
    <row r="45" spans="1:6" outlineLevel="1" x14ac:dyDescent="0.2">
      <c r="A45" s="56"/>
      <c r="B45" s="57"/>
      <c r="C45" s="65"/>
      <c r="D45" s="51"/>
      <c r="E45" s="30">
        <f>$A$5-B45+1</f>
        <v>44743</v>
      </c>
      <c r="F45" s="72">
        <f>D45*E45</f>
        <v>0</v>
      </c>
    </row>
    <row r="46" spans="1:6" outlineLevel="1" x14ac:dyDescent="0.2">
      <c r="A46" s="56"/>
      <c r="B46" s="57"/>
      <c r="C46" s="65"/>
      <c r="D46" s="51"/>
      <c r="E46" s="30">
        <f t="shared" ref="E46:E54" si="0">$A$5-B46+1</f>
        <v>44743</v>
      </c>
      <c r="F46" s="72">
        <f t="shared" ref="F46:F54" si="1">D46*E46</f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65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outlineLevel="1" x14ac:dyDescent="0.2">
      <c r="A54" s="56"/>
      <c r="B54" s="57"/>
      <c r="C54" s="50"/>
      <c r="D54" s="51"/>
      <c r="E54" s="30">
        <f t="shared" si="0"/>
        <v>44743</v>
      </c>
      <c r="F54" s="72">
        <f t="shared" si="1"/>
        <v>0</v>
      </c>
    </row>
    <row r="55" spans="1:6" s="14" customFormat="1" ht="12" thickBot="1" x14ac:dyDescent="0.25">
      <c r="A55" s="38"/>
      <c r="B55" s="58" t="s">
        <v>3</v>
      </c>
      <c r="C55" s="39"/>
      <c r="D55" s="67">
        <f>SUM(D45:D54)</f>
        <v>0</v>
      </c>
      <c r="F55" s="73">
        <f>SUM(F45:F54)</f>
        <v>0</v>
      </c>
    </row>
    <row r="56" spans="1:6" x14ac:dyDescent="0.2">
      <c r="A56" s="37"/>
      <c r="B56" s="1"/>
      <c r="C56" s="40"/>
      <c r="F56" s="14"/>
    </row>
    <row r="57" spans="1:6" ht="12" thickBot="1" x14ac:dyDescent="0.25">
      <c r="B57" s="55" t="s">
        <v>84</v>
      </c>
      <c r="F57" s="67">
        <f>ROUND(F55/('Data Sheet'!$B$6-'Data Sheet'!$B$4+1),2)</f>
        <v>0</v>
      </c>
    </row>
    <row r="59" spans="1:6" x14ac:dyDescent="0.2">
      <c r="B59" s="68" t="s">
        <v>22</v>
      </c>
      <c r="C59" s="22"/>
      <c r="D59" s="22"/>
      <c r="E59" s="24"/>
      <c r="F59" s="25"/>
    </row>
    <row r="60" spans="1:6" outlineLevel="1" x14ac:dyDescent="0.2">
      <c r="B60" s="58" t="s">
        <v>78</v>
      </c>
      <c r="C60" s="55" t="s">
        <v>79</v>
      </c>
      <c r="D60" s="2" t="s">
        <v>48</v>
      </c>
      <c r="E60" s="2" t="s">
        <v>6</v>
      </c>
      <c r="F60" s="7" t="s">
        <v>80</v>
      </c>
    </row>
    <row r="61" spans="1:6" outlineLevel="1" x14ac:dyDescent="0.2">
      <c r="B61" s="70"/>
      <c r="C61" s="71"/>
      <c r="D61" s="74"/>
      <c r="E61" s="24">
        <f>$A$5-B61+1</f>
        <v>44743</v>
      </c>
      <c r="F61" s="75">
        <f>D61*E61</f>
        <v>0</v>
      </c>
    </row>
    <row r="62" spans="1:6" outlineLevel="1" x14ac:dyDescent="0.2">
      <c r="B62" s="70"/>
      <c r="C62" s="71"/>
      <c r="D62" s="74"/>
      <c r="E62" s="24">
        <f t="shared" ref="E62:E80" si="2">$A$5-B62+1</f>
        <v>44743</v>
      </c>
      <c r="F62" s="75">
        <f t="shared" ref="F62:F80" si="3">D62*E62</f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outlineLevel="1" x14ac:dyDescent="0.2">
      <c r="B80" s="70"/>
      <c r="C80" s="71"/>
      <c r="D80" s="74"/>
      <c r="E80" s="24">
        <f t="shared" si="2"/>
        <v>44743</v>
      </c>
      <c r="F80" s="75">
        <f t="shared" si="3"/>
        <v>0</v>
      </c>
    </row>
    <row r="81" spans="2:8" ht="12" thickBot="1" x14ac:dyDescent="0.25">
      <c r="B81" s="58" t="s">
        <v>3</v>
      </c>
      <c r="C81" s="39"/>
      <c r="D81" s="67">
        <f>SUM(D61:D80)</f>
        <v>0</v>
      </c>
      <c r="E81" s="14"/>
      <c r="F81" s="67">
        <f>SUM(F61:F80)</f>
        <v>0</v>
      </c>
    </row>
    <row r="82" spans="2:8" x14ac:dyDescent="0.2">
      <c r="B82" s="23"/>
      <c r="C82" s="22"/>
      <c r="D82" s="31"/>
      <c r="E82" s="31"/>
      <c r="F82" s="31"/>
    </row>
    <row r="83" spans="2:8" ht="12" thickBot="1" x14ac:dyDescent="0.25">
      <c r="B83" s="55" t="s">
        <v>84</v>
      </c>
      <c r="D83" s="31"/>
      <c r="E83" s="31"/>
      <c r="F83" s="67">
        <f>ROUND(F81/('Data Sheet'!$B$6-'Data Sheet'!$B$4+1),2)</f>
        <v>0</v>
      </c>
      <c r="H83" s="66"/>
    </row>
    <row r="84" spans="2:8" x14ac:dyDescent="0.2">
      <c r="D84" s="31"/>
      <c r="E84" s="31"/>
      <c r="F84" s="31"/>
    </row>
    <row r="85" spans="2:8" x14ac:dyDescent="0.2">
      <c r="B85" s="68"/>
      <c r="D85" s="31"/>
      <c r="E85" s="31"/>
      <c r="F85" s="31"/>
    </row>
    <row r="86" spans="2:8" x14ac:dyDescent="0.2">
      <c r="D86" s="31"/>
      <c r="E86" s="31"/>
      <c r="F86" s="31"/>
    </row>
  </sheetData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orientation="landscape" r:id="rId1"/>
  <headerFooter alignWithMargins="0">
    <oddHeader xml:space="preserve">&amp;C&amp;"Arial,Bold"Kelpador Investments Pty Ltd ATF Kelpador Superannuation Fund
</oddHeader>
    <oddFooter>&amp;L&amp;6&amp;Z&amp;F&amp;C&amp;6&amp;A&amp;R&amp;6&amp;D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86"/>
  <sheetViews>
    <sheetView topLeftCell="A18" workbookViewId="0">
      <selection activeCell="J59" activeCellId="1" sqref="F30:F31 J59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Sheet'!B99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Sheet'!B101</f>
        <v>0</v>
      </c>
      <c r="D8" s="360" t="s">
        <v>73</v>
      </c>
      <c r="E8" s="360"/>
      <c r="F8" s="69">
        <f>'Data Sheet'!B103</f>
        <v>0</v>
      </c>
    </row>
    <row r="9" spans="1:6" x14ac:dyDescent="0.2">
      <c r="A9" s="360" t="s">
        <v>77</v>
      </c>
      <c r="B9" s="360"/>
      <c r="C9" s="10">
        <f>'Data Sheet'!B105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outlineLevel="1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58"/>
      <c r="C42" s="55"/>
      <c r="F42" s="3"/>
    </row>
    <row r="43" spans="1:6" x14ac:dyDescent="0.2">
      <c r="A43" s="56"/>
      <c r="B43" s="64" t="s">
        <v>247</v>
      </c>
      <c r="C43" s="55"/>
      <c r="F43" s="3"/>
    </row>
    <row r="44" spans="1:6" outlineLevel="1" x14ac:dyDescent="0.2">
      <c r="A44" s="56"/>
      <c r="B44" s="58" t="s">
        <v>78</v>
      </c>
      <c r="C44" s="55" t="s">
        <v>79</v>
      </c>
      <c r="D44" s="2" t="s">
        <v>48</v>
      </c>
      <c r="E44" s="2" t="s">
        <v>6</v>
      </c>
      <c r="F44" s="7" t="s">
        <v>80</v>
      </c>
    </row>
    <row r="45" spans="1:6" outlineLevel="1" x14ac:dyDescent="0.2">
      <c r="A45" s="56"/>
      <c r="B45" s="57"/>
      <c r="C45" s="65"/>
      <c r="D45" s="51"/>
      <c r="E45" s="30">
        <f>$A$5-B45+1</f>
        <v>44743</v>
      </c>
      <c r="F45" s="72">
        <f>D45*E45</f>
        <v>0</v>
      </c>
    </row>
    <row r="46" spans="1:6" outlineLevel="1" x14ac:dyDescent="0.2">
      <c r="A46" s="56"/>
      <c r="B46" s="57"/>
      <c r="C46" s="65"/>
      <c r="D46" s="51"/>
      <c r="E46" s="30">
        <f t="shared" ref="E46:E54" si="0">$A$5-B46+1</f>
        <v>44743</v>
      </c>
      <c r="F46" s="72">
        <f t="shared" ref="F46:F54" si="1">D46*E46</f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65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outlineLevel="1" x14ac:dyDescent="0.2">
      <c r="A54" s="56"/>
      <c r="B54" s="57"/>
      <c r="C54" s="50"/>
      <c r="D54" s="51"/>
      <c r="E54" s="30">
        <f t="shared" si="0"/>
        <v>44743</v>
      </c>
      <c r="F54" s="72">
        <f t="shared" si="1"/>
        <v>0</v>
      </c>
    </row>
    <row r="55" spans="1:6" s="14" customFormat="1" ht="12" thickBot="1" x14ac:dyDescent="0.25">
      <c r="A55" s="38"/>
      <c r="B55" s="58" t="s">
        <v>3</v>
      </c>
      <c r="C55" s="39"/>
      <c r="D55" s="67">
        <f>SUM(D45:D54)</f>
        <v>0</v>
      </c>
      <c r="F55" s="73">
        <f>SUM(F45:F54)</f>
        <v>0</v>
      </c>
    </row>
    <row r="56" spans="1:6" x14ac:dyDescent="0.2">
      <c r="A56" s="37"/>
      <c r="B56" s="1"/>
      <c r="C56" s="40"/>
      <c r="F56" s="14"/>
    </row>
    <row r="57" spans="1:6" ht="12" thickBot="1" x14ac:dyDescent="0.25">
      <c r="B57" s="55" t="s">
        <v>84</v>
      </c>
      <c r="F57" s="67">
        <f>ROUND(F55/('Data Sheet'!$B$6-'Data Sheet'!$B$4+1),2)</f>
        <v>0</v>
      </c>
    </row>
    <row r="59" spans="1:6" x14ac:dyDescent="0.2">
      <c r="B59" s="68" t="s">
        <v>22</v>
      </c>
      <c r="C59" s="22"/>
      <c r="D59" s="22"/>
      <c r="E59" s="24"/>
      <c r="F59" s="25"/>
    </row>
    <row r="60" spans="1:6" outlineLevel="1" x14ac:dyDescent="0.2">
      <c r="B60" s="58" t="s">
        <v>78</v>
      </c>
      <c r="C60" s="55" t="s">
        <v>79</v>
      </c>
      <c r="D60" s="2" t="s">
        <v>48</v>
      </c>
      <c r="E60" s="2" t="s">
        <v>6</v>
      </c>
      <c r="F60" s="7" t="s">
        <v>80</v>
      </c>
    </row>
    <row r="61" spans="1:6" outlineLevel="1" x14ac:dyDescent="0.2">
      <c r="B61" s="70"/>
      <c r="C61" s="71"/>
      <c r="D61" s="74"/>
      <c r="E61" s="24">
        <f>$A$5-B61+1</f>
        <v>44743</v>
      </c>
      <c r="F61" s="75">
        <f>D61*E61</f>
        <v>0</v>
      </c>
    </row>
    <row r="62" spans="1:6" outlineLevel="1" x14ac:dyDescent="0.2">
      <c r="B62" s="70"/>
      <c r="C62" s="71"/>
      <c r="D62" s="74"/>
      <c r="E62" s="24">
        <f t="shared" ref="E62:E80" si="2">$A$5-B62+1</f>
        <v>44743</v>
      </c>
      <c r="F62" s="75">
        <f t="shared" ref="F62:F80" si="3">D62*E62</f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outlineLevel="1" x14ac:dyDescent="0.2">
      <c r="B80" s="70"/>
      <c r="C80" s="71"/>
      <c r="D80" s="74"/>
      <c r="E80" s="24">
        <f t="shared" si="2"/>
        <v>44743</v>
      </c>
      <c r="F80" s="75">
        <f t="shared" si="3"/>
        <v>0</v>
      </c>
    </row>
    <row r="81" spans="2:8" ht="12" thickBot="1" x14ac:dyDescent="0.25">
      <c r="B81" s="58" t="s">
        <v>3</v>
      </c>
      <c r="C81" s="39"/>
      <c r="D81" s="67">
        <f>SUM(D61:D80)</f>
        <v>0</v>
      </c>
      <c r="E81" s="14"/>
      <c r="F81" s="67">
        <f>SUM(F61:F80)</f>
        <v>0</v>
      </c>
    </row>
    <row r="82" spans="2:8" x14ac:dyDescent="0.2">
      <c r="B82" s="23"/>
      <c r="C82" s="22"/>
      <c r="D82" s="31"/>
      <c r="E82" s="31"/>
      <c r="F82" s="31"/>
    </row>
    <row r="83" spans="2:8" ht="12" thickBot="1" x14ac:dyDescent="0.25">
      <c r="B83" s="55" t="s">
        <v>84</v>
      </c>
      <c r="D83" s="31"/>
      <c r="E83" s="31"/>
      <c r="F83" s="67">
        <f>ROUND(F81/('Data Sheet'!$B$6-'Data Sheet'!$B$4+1),2)</f>
        <v>0</v>
      </c>
      <c r="H83" s="66"/>
    </row>
    <row r="84" spans="2:8" x14ac:dyDescent="0.2">
      <c r="D84" s="31"/>
      <c r="E84" s="31"/>
      <c r="F84" s="31"/>
    </row>
    <row r="85" spans="2:8" x14ac:dyDescent="0.2">
      <c r="B85" s="68"/>
      <c r="D85" s="31"/>
      <c r="E85" s="31"/>
      <c r="F85" s="31"/>
    </row>
    <row r="86" spans="2:8" x14ac:dyDescent="0.2">
      <c r="D86" s="31"/>
      <c r="E86" s="31"/>
      <c r="F86" s="31"/>
    </row>
  </sheetData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orientation="landscape" r:id="rId1"/>
  <headerFooter alignWithMargins="0">
    <oddHeader xml:space="preserve">&amp;C&amp;"Arial,Bold"Kelpador Investments Pty Ltd ATF Kelpador Superannuation Fund
</oddHeader>
    <oddFooter>&amp;L&amp;6&amp;Z&amp;F&amp;C&amp;6&amp;A&amp;R&amp;6&amp;D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86"/>
  <sheetViews>
    <sheetView topLeftCell="A15" workbookViewId="0">
      <selection activeCell="J59" activeCellId="1" sqref="F30:F31 J59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Sheet'!B110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Sheet'!B112</f>
        <v>0</v>
      </c>
      <c r="D8" s="360" t="s">
        <v>73</v>
      </c>
      <c r="E8" s="360"/>
      <c r="F8" s="69">
        <f>'Data Sheet'!B114</f>
        <v>0</v>
      </c>
    </row>
    <row r="9" spans="1:6" x14ac:dyDescent="0.2">
      <c r="A9" s="360" t="s">
        <v>77</v>
      </c>
      <c r="B9" s="360"/>
      <c r="C9" s="10">
        <f>'Data Sheet'!B116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outlineLevel="1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58"/>
      <c r="C42" s="55"/>
      <c r="F42" s="3"/>
    </row>
    <row r="43" spans="1:6" x14ac:dyDescent="0.2">
      <c r="A43" s="56"/>
      <c r="B43" s="64" t="s">
        <v>247</v>
      </c>
      <c r="C43" s="55"/>
      <c r="F43" s="3"/>
    </row>
    <row r="44" spans="1:6" outlineLevel="1" x14ac:dyDescent="0.2">
      <c r="A44" s="56"/>
      <c r="B44" s="58" t="s">
        <v>78</v>
      </c>
      <c r="C44" s="55" t="s">
        <v>79</v>
      </c>
      <c r="D44" s="2" t="s">
        <v>48</v>
      </c>
      <c r="E44" s="2" t="s">
        <v>6</v>
      </c>
      <c r="F44" s="7" t="s">
        <v>80</v>
      </c>
    </row>
    <row r="45" spans="1:6" outlineLevel="1" x14ac:dyDescent="0.2">
      <c r="A45" s="56"/>
      <c r="B45" s="57"/>
      <c r="C45" s="65"/>
      <c r="D45" s="51"/>
      <c r="E45" s="30">
        <f>$A$5-B45+1</f>
        <v>44743</v>
      </c>
      <c r="F45" s="72">
        <f>D45*E45</f>
        <v>0</v>
      </c>
    </row>
    <row r="46" spans="1:6" outlineLevel="1" x14ac:dyDescent="0.2">
      <c r="A46" s="56"/>
      <c r="B46" s="57"/>
      <c r="C46" s="65"/>
      <c r="D46" s="51"/>
      <c r="E46" s="30">
        <f t="shared" ref="E46:E54" si="0">$A$5-B46+1</f>
        <v>44743</v>
      </c>
      <c r="F46" s="72">
        <f t="shared" ref="F46:F54" si="1">D46*E46</f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65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outlineLevel="1" x14ac:dyDescent="0.2">
      <c r="A54" s="56"/>
      <c r="B54" s="57"/>
      <c r="C54" s="50"/>
      <c r="D54" s="51"/>
      <c r="E54" s="30">
        <f t="shared" si="0"/>
        <v>44743</v>
      </c>
      <c r="F54" s="72">
        <f t="shared" si="1"/>
        <v>0</v>
      </c>
    </row>
    <row r="55" spans="1:6" s="14" customFormat="1" ht="12" thickBot="1" x14ac:dyDescent="0.25">
      <c r="A55" s="38"/>
      <c r="B55" s="58" t="s">
        <v>3</v>
      </c>
      <c r="C55" s="39"/>
      <c r="D55" s="67">
        <f>SUM(D45:D54)</f>
        <v>0</v>
      </c>
      <c r="F55" s="73">
        <f>SUM(F45:F54)</f>
        <v>0</v>
      </c>
    </row>
    <row r="56" spans="1:6" x14ac:dyDescent="0.2">
      <c r="A56" s="37"/>
      <c r="B56" s="1"/>
      <c r="C56" s="40"/>
      <c r="F56" s="14"/>
    </row>
    <row r="57" spans="1:6" ht="12" thickBot="1" x14ac:dyDescent="0.25">
      <c r="B57" s="55" t="s">
        <v>84</v>
      </c>
      <c r="F57" s="67">
        <f>ROUND(F55/('Data Sheet'!$B$6-'Data Sheet'!$B$4+1),2)</f>
        <v>0</v>
      </c>
    </row>
    <row r="59" spans="1:6" x14ac:dyDescent="0.2">
      <c r="B59" s="68" t="s">
        <v>22</v>
      </c>
      <c r="C59" s="22"/>
      <c r="D59" s="22"/>
      <c r="E59" s="24"/>
      <c r="F59" s="25"/>
    </row>
    <row r="60" spans="1:6" outlineLevel="1" x14ac:dyDescent="0.2">
      <c r="B60" s="58" t="s">
        <v>78</v>
      </c>
      <c r="C60" s="55" t="s">
        <v>79</v>
      </c>
      <c r="D60" s="2" t="s">
        <v>48</v>
      </c>
      <c r="E60" s="2" t="s">
        <v>6</v>
      </c>
      <c r="F60" s="7" t="s">
        <v>80</v>
      </c>
    </row>
    <row r="61" spans="1:6" outlineLevel="1" x14ac:dyDescent="0.2">
      <c r="B61" s="70"/>
      <c r="C61" s="71"/>
      <c r="D61" s="74"/>
      <c r="E61" s="24">
        <f>$A$5-B61+1</f>
        <v>44743</v>
      </c>
      <c r="F61" s="75">
        <f>D61*E61</f>
        <v>0</v>
      </c>
    </row>
    <row r="62" spans="1:6" outlineLevel="1" x14ac:dyDescent="0.2">
      <c r="B62" s="70"/>
      <c r="C62" s="71"/>
      <c r="D62" s="74"/>
      <c r="E62" s="24">
        <f t="shared" ref="E62:E80" si="2">$A$5-B62+1</f>
        <v>44743</v>
      </c>
      <c r="F62" s="75">
        <f t="shared" ref="F62:F80" si="3">D62*E62</f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outlineLevel="1" x14ac:dyDescent="0.2">
      <c r="B80" s="70"/>
      <c r="C80" s="71"/>
      <c r="D80" s="74"/>
      <c r="E80" s="24">
        <f t="shared" si="2"/>
        <v>44743</v>
      </c>
      <c r="F80" s="75">
        <f t="shared" si="3"/>
        <v>0</v>
      </c>
    </row>
    <row r="81" spans="2:8" ht="12" thickBot="1" x14ac:dyDescent="0.25">
      <c r="B81" s="58" t="s">
        <v>3</v>
      </c>
      <c r="C81" s="39"/>
      <c r="D81" s="67">
        <f>SUM(D61:D80)</f>
        <v>0</v>
      </c>
      <c r="E81" s="14"/>
      <c r="F81" s="67">
        <f>SUM(F61:F80)</f>
        <v>0</v>
      </c>
    </row>
    <row r="82" spans="2:8" x14ac:dyDescent="0.2">
      <c r="B82" s="23"/>
      <c r="C82" s="22"/>
      <c r="D82" s="31"/>
      <c r="E82" s="31"/>
      <c r="F82" s="31"/>
    </row>
    <row r="83" spans="2:8" ht="12" thickBot="1" x14ac:dyDescent="0.25">
      <c r="B83" s="55" t="s">
        <v>84</v>
      </c>
      <c r="D83" s="31"/>
      <c r="E83" s="31"/>
      <c r="F83" s="67">
        <f>ROUND(F81/('Data Sheet'!$B$6-'Data Sheet'!$B$4+1),2)</f>
        <v>0</v>
      </c>
      <c r="H83" s="66"/>
    </row>
    <row r="84" spans="2:8" x14ac:dyDescent="0.2">
      <c r="D84" s="31"/>
      <c r="E84" s="31"/>
      <c r="F84" s="31"/>
    </row>
    <row r="85" spans="2:8" x14ac:dyDescent="0.2">
      <c r="B85" s="68"/>
      <c r="D85" s="31"/>
      <c r="E85" s="31"/>
      <c r="F85" s="31"/>
    </row>
    <row r="86" spans="2:8" x14ac:dyDescent="0.2">
      <c r="D86" s="31"/>
      <c r="E86" s="31"/>
      <c r="F86" s="31"/>
    </row>
  </sheetData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orientation="landscape" r:id="rId1"/>
  <headerFooter alignWithMargins="0">
    <oddHeader xml:space="preserve">&amp;C&amp;"Arial,Bold"Kelpador Investments Pty Ltd ATF Kelpador Superannuation Fund
</oddHeader>
    <oddFooter>&amp;L&amp;6&amp;Z&amp;F&amp;C&amp;6&amp;A&amp;R&amp;6&amp;D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K122"/>
  <sheetViews>
    <sheetView tabSelected="1" workbookViewId="0">
      <selection activeCell="K19" sqref="K19"/>
    </sheetView>
  </sheetViews>
  <sheetFormatPr defaultColWidth="9.140625" defaultRowHeight="11.25" customHeight="1" x14ac:dyDescent="0.2"/>
  <cols>
    <col min="1" max="1" width="45.140625" style="1" bestFit="1" customWidth="1"/>
    <col min="2" max="5" width="13.85546875" style="1" customWidth="1"/>
    <col min="6" max="6" width="12.42578125" style="1" customWidth="1"/>
    <col min="7" max="7" width="21.140625" style="1" bestFit="1" customWidth="1"/>
    <col min="8" max="8" width="9.140625" style="1"/>
    <col min="9" max="9" width="9.5703125" style="1" bestFit="1" customWidth="1"/>
    <col min="10" max="10" width="9.140625" style="1"/>
    <col min="11" max="11" width="9.5703125" style="1" bestFit="1" customWidth="1"/>
    <col min="12" max="16384" width="9.140625" style="1"/>
  </cols>
  <sheetData>
    <row r="1" spans="1:8" ht="11.25" customHeight="1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8" ht="11.25" customHeight="1" x14ac:dyDescent="0.2">
      <c r="A3" s="361" t="s">
        <v>123</v>
      </c>
      <c r="B3" s="361"/>
      <c r="C3" s="361"/>
      <c r="D3" s="361"/>
      <c r="E3" s="361"/>
      <c r="F3" s="361"/>
    </row>
    <row r="4" spans="1:8" ht="11.25" customHeight="1" x14ac:dyDescent="0.2">
      <c r="D4" s="32"/>
      <c r="E4" s="32"/>
    </row>
    <row r="5" spans="1:8" ht="11.25" customHeight="1" x14ac:dyDescent="0.2">
      <c r="A5" s="364">
        <f>'Data Sheet'!B6</f>
        <v>44742</v>
      </c>
      <c r="B5" s="364"/>
      <c r="C5" s="364"/>
      <c r="D5" s="364"/>
      <c r="E5" s="364"/>
      <c r="F5" s="364"/>
    </row>
    <row r="6" spans="1:8" ht="11.25" customHeight="1" thickBot="1" x14ac:dyDescent="0.25">
      <c r="A6" s="62"/>
      <c r="B6" s="62"/>
      <c r="C6" s="62"/>
      <c r="D6" s="112"/>
      <c r="E6" s="112"/>
      <c r="F6" s="62"/>
    </row>
    <row r="7" spans="1:8" ht="11.25" customHeight="1" x14ac:dyDescent="0.2">
      <c r="B7" s="120"/>
      <c r="D7" s="32"/>
      <c r="E7" s="32"/>
    </row>
    <row r="8" spans="1:8" ht="11.25" customHeight="1" x14ac:dyDescent="0.2">
      <c r="A8" s="2" t="s">
        <v>124</v>
      </c>
      <c r="B8" s="120"/>
      <c r="D8" s="75"/>
      <c r="E8" s="154">
        <f>ROUND(B110-C110,0)</f>
        <v>86375</v>
      </c>
      <c r="F8" s="16"/>
      <c r="G8" s="14"/>
      <c r="H8" s="159"/>
    </row>
    <row r="9" spans="1:8" ht="11.25" customHeight="1" x14ac:dyDescent="0.2">
      <c r="B9" s="120"/>
      <c r="D9" s="75"/>
      <c r="E9" s="75"/>
      <c r="F9" s="16"/>
    </row>
    <row r="10" spans="1:8" ht="11.25" customHeight="1" x14ac:dyDescent="0.2">
      <c r="A10" s="2" t="s">
        <v>105</v>
      </c>
      <c r="B10" s="120"/>
      <c r="D10" s="75"/>
      <c r="E10" s="75"/>
      <c r="F10" s="16"/>
    </row>
    <row r="11" spans="1:8" ht="11.25" customHeight="1" x14ac:dyDescent="0.2">
      <c r="A11" s="106" t="s">
        <v>94</v>
      </c>
      <c r="B11" s="120"/>
      <c r="C11" s="2"/>
      <c r="D11" s="75">
        <f>ROUND(D81,0)</f>
        <v>5812</v>
      </c>
      <c r="E11" s="75"/>
      <c r="F11" s="16"/>
    </row>
    <row r="12" spans="1:8" ht="11.25" customHeight="1" x14ac:dyDescent="0.2">
      <c r="A12" s="106" t="s">
        <v>95</v>
      </c>
      <c r="B12" s="120"/>
      <c r="C12" s="2"/>
      <c r="D12" s="75">
        <f>ROUND(D83,0)</f>
        <v>0</v>
      </c>
      <c r="E12" s="75"/>
      <c r="F12" s="16"/>
    </row>
    <row r="13" spans="1:8" ht="11.25" customHeight="1" x14ac:dyDescent="0.2">
      <c r="A13" s="106" t="s">
        <v>97</v>
      </c>
      <c r="B13" s="120"/>
      <c r="C13" s="2"/>
      <c r="D13" s="108">
        <v>0</v>
      </c>
      <c r="E13" s="75"/>
      <c r="F13" s="16"/>
    </row>
    <row r="14" spans="1:8" ht="11.25" customHeight="1" x14ac:dyDescent="0.2">
      <c r="A14" s="106" t="s">
        <v>98</v>
      </c>
      <c r="B14" s="120"/>
      <c r="C14" s="2"/>
      <c r="D14" s="108">
        <v>0</v>
      </c>
      <c r="E14" s="75"/>
      <c r="F14" s="16"/>
    </row>
    <row r="15" spans="1:8" ht="11.25" customHeight="1" x14ac:dyDescent="0.2">
      <c r="A15" s="106" t="s">
        <v>99</v>
      </c>
      <c r="B15" s="120"/>
      <c r="C15" s="2"/>
      <c r="D15" s="108">
        <v>0</v>
      </c>
      <c r="E15" s="75"/>
      <c r="F15" s="16"/>
    </row>
    <row r="16" spans="1:8" ht="11.25" customHeight="1" x14ac:dyDescent="0.2">
      <c r="A16" s="106" t="s">
        <v>100</v>
      </c>
      <c r="B16" s="120"/>
      <c r="C16" s="2"/>
      <c r="D16" s="108">
        <v>0</v>
      </c>
      <c r="E16" s="75"/>
      <c r="F16" s="16"/>
    </row>
    <row r="17" spans="1:6" ht="11.25" customHeight="1" x14ac:dyDescent="0.2">
      <c r="A17" s="106" t="s">
        <v>101</v>
      </c>
      <c r="B17" s="120"/>
      <c r="C17" s="2"/>
      <c r="D17" s="108">
        <v>22815</v>
      </c>
      <c r="E17" s="75"/>
      <c r="F17" s="16"/>
    </row>
    <row r="18" spans="1:6" ht="11.25" customHeight="1" x14ac:dyDescent="0.2">
      <c r="A18" s="106" t="s">
        <v>38</v>
      </c>
      <c r="B18" s="120"/>
      <c r="C18" s="2"/>
      <c r="D18" s="108">
        <v>0</v>
      </c>
      <c r="E18" s="75"/>
      <c r="F18" s="16"/>
    </row>
    <row r="19" spans="1:6" ht="11.25" customHeight="1" x14ac:dyDescent="0.2">
      <c r="A19" s="106" t="s">
        <v>102</v>
      </c>
      <c r="B19" s="120"/>
      <c r="C19" s="2"/>
      <c r="D19" s="108">
        <v>0</v>
      </c>
      <c r="E19" s="75"/>
      <c r="F19" s="16"/>
    </row>
    <row r="20" spans="1:6" ht="11.25" customHeight="1" x14ac:dyDescent="0.2">
      <c r="A20" s="106" t="s">
        <v>103</v>
      </c>
      <c r="B20" s="120"/>
      <c r="D20" s="108">
        <v>0</v>
      </c>
      <c r="E20" s="75"/>
      <c r="F20" s="16"/>
    </row>
    <row r="21" spans="1:6" ht="11.25" customHeight="1" x14ac:dyDescent="0.2">
      <c r="A21" s="106" t="s">
        <v>104</v>
      </c>
      <c r="B21" s="120"/>
      <c r="D21" s="108">
        <v>0</v>
      </c>
      <c r="E21" s="75"/>
      <c r="F21" s="16"/>
    </row>
    <row r="22" spans="1:6" ht="11.25" customHeight="1" x14ac:dyDescent="0.2">
      <c r="B22" s="120"/>
      <c r="D22" s="84"/>
      <c r="E22" s="87">
        <f>SUM(D11:D21)</f>
        <v>28627</v>
      </c>
      <c r="F22" s="16"/>
    </row>
    <row r="23" spans="1:6" ht="11.25" customHeight="1" x14ac:dyDescent="0.2">
      <c r="B23" s="120"/>
      <c r="D23" s="75"/>
      <c r="E23" s="105"/>
      <c r="F23" s="16"/>
    </row>
    <row r="24" spans="1:6" ht="11.25" customHeight="1" x14ac:dyDescent="0.2">
      <c r="B24" s="120"/>
      <c r="D24" s="75"/>
      <c r="E24" s="109">
        <f>E8+E22</f>
        <v>115002</v>
      </c>
      <c r="F24" s="16"/>
    </row>
    <row r="25" spans="1:6" ht="11.25" customHeight="1" x14ac:dyDescent="0.2">
      <c r="A25" s="2" t="s">
        <v>106</v>
      </c>
      <c r="B25" s="120"/>
      <c r="D25" s="75"/>
      <c r="E25" s="105"/>
      <c r="F25" s="16"/>
    </row>
    <row r="26" spans="1:6" ht="11.25" customHeight="1" x14ac:dyDescent="0.2">
      <c r="A26" s="106" t="s">
        <v>107</v>
      </c>
      <c r="B26" s="120"/>
      <c r="C26" s="2"/>
      <c r="D26" s="108">
        <v>0</v>
      </c>
      <c r="E26" s="75"/>
      <c r="F26" s="16"/>
    </row>
    <row r="27" spans="1:6" ht="11.25" customHeight="1" x14ac:dyDescent="0.2">
      <c r="A27" s="106" t="s">
        <v>82</v>
      </c>
      <c r="B27" s="120"/>
      <c r="C27" s="2"/>
      <c r="D27" s="107">
        <f>ROUND(-D110,0)</f>
        <v>0</v>
      </c>
      <c r="E27" s="75"/>
      <c r="F27" s="16"/>
    </row>
    <row r="28" spans="1:6" ht="11.25" customHeight="1" x14ac:dyDescent="0.2">
      <c r="A28" s="106" t="s">
        <v>108</v>
      </c>
      <c r="B28" s="120"/>
      <c r="C28" s="2"/>
      <c r="D28" s="107">
        <f>ROUND(-E110,0)</f>
        <v>0</v>
      </c>
      <c r="E28" s="75"/>
      <c r="F28" s="16"/>
    </row>
    <row r="29" spans="1:6" ht="11.25" customHeight="1" x14ac:dyDescent="0.2">
      <c r="A29" s="106" t="s">
        <v>109</v>
      </c>
      <c r="B29" s="120"/>
      <c r="C29" s="2"/>
      <c r="D29" s="108">
        <v>0</v>
      </c>
      <c r="E29" s="75"/>
      <c r="F29" s="16"/>
    </row>
    <row r="30" spans="1:6" ht="11.25" customHeight="1" x14ac:dyDescent="0.2">
      <c r="A30" s="106" t="s">
        <v>110</v>
      </c>
      <c r="B30" s="120"/>
      <c r="C30" s="2"/>
      <c r="D30" s="108">
        <v>-22016</v>
      </c>
      <c r="E30" s="75"/>
      <c r="F30" s="16"/>
    </row>
    <row r="31" spans="1:6" ht="11.25" customHeight="1" x14ac:dyDescent="0.2">
      <c r="A31" s="106" t="s">
        <v>46</v>
      </c>
      <c r="B31" s="120"/>
      <c r="C31" s="2"/>
      <c r="D31" s="108">
        <v>0</v>
      </c>
      <c r="E31" s="75"/>
      <c r="F31" s="16"/>
    </row>
    <row r="32" spans="1:6" ht="11.25" customHeight="1" x14ac:dyDescent="0.2">
      <c r="A32" s="106" t="s">
        <v>111</v>
      </c>
      <c r="B32" s="120"/>
      <c r="C32" s="2"/>
      <c r="D32" s="108">
        <v>0</v>
      </c>
      <c r="E32" s="75"/>
      <c r="F32" s="16"/>
    </row>
    <row r="33" spans="1:6" ht="11.25" customHeight="1" x14ac:dyDescent="0.2">
      <c r="A33" s="106" t="s">
        <v>112</v>
      </c>
      <c r="B33" s="120"/>
      <c r="D33" s="108">
        <v>0</v>
      </c>
      <c r="E33" s="75"/>
      <c r="F33" s="16"/>
    </row>
    <row r="34" spans="1:6" ht="11.25" customHeight="1" x14ac:dyDescent="0.2">
      <c r="A34" s="110" t="s">
        <v>113</v>
      </c>
      <c r="B34" s="121"/>
      <c r="C34" s="2"/>
      <c r="D34" s="75"/>
      <c r="E34" s="75"/>
      <c r="F34" s="16"/>
    </row>
    <row r="35" spans="1:6" ht="11.25" customHeight="1" x14ac:dyDescent="0.2">
      <c r="A35" s="106" t="s">
        <v>114</v>
      </c>
      <c r="B35" s="120"/>
      <c r="C35" s="2"/>
      <c r="D35" s="108">
        <v>0</v>
      </c>
      <c r="E35" s="75"/>
      <c r="F35" s="16"/>
    </row>
    <row r="36" spans="1:6" ht="11.25" customHeight="1" x14ac:dyDescent="0.2">
      <c r="A36" s="106" t="s">
        <v>115</v>
      </c>
      <c r="B36" s="120"/>
      <c r="C36" s="2"/>
      <c r="D36" s="108">
        <v>0</v>
      </c>
      <c r="E36" s="75"/>
      <c r="F36" s="16"/>
    </row>
    <row r="37" spans="1:6" ht="11.25" customHeight="1" x14ac:dyDescent="0.2">
      <c r="A37" s="106" t="s">
        <v>116</v>
      </c>
      <c r="B37" s="257"/>
      <c r="C37" s="2"/>
      <c r="D37" s="108">
        <v>-21495</v>
      </c>
      <c r="E37" s="75"/>
      <c r="F37" s="16"/>
    </row>
    <row r="38" spans="1:6" ht="11.25" customHeight="1" x14ac:dyDescent="0.2">
      <c r="A38" s="110" t="s">
        <v>117</v>
      </c>
      <c r="B38" s="121"/>
      <c r="C38" s="2"/>
      <c r="D38" s="75"/>
      <c r="E38" s="75"/>
      <c r="F38" s="16"/>
    </row>
    <row r="39" spans="1:6" ht="11.25" customHeight="1" x14ac:dyDescent="0.2">
      <c r="A39" s="106" t="s">
        <v>118</v>
      </c>
      <c r="B39" s="120"/>
      <c r="C39" s="2"/>
      <c r="D39" s="108">
        <v>0</v>
      </c>
      <c r="E39" s="75"/>
      <c r="F39" s="16"/>
    </row>
    <row r="40" spans="1:6" ht="11.25" customHeight="1" x14ac:dyDescent="0.2">
      <c r="A40" s="106" t="s">
        <v>116</v>
      </c>
      <c r="B40" s="120"/>
      <c r="C40" s="2"/>
      <c r="D40" s="108">
        <v>0</v>
      </c>
      <c r="E40" s="75"/>
      <c r="F40" s="16"/>
    </row>
    <row r="41" spans="1:6" ht="11.25" customHeight="1" x14ac:dyDescent="0.2">
      <c r="A41" s="106" t="s">
        <v>119</v>
      </c>
      <c r="B41" s="122"/>
      <c r="C41" s="2"/>
      <c r="D41" s="108">
        <v>0</v>
      </c>
      <c r="E41" s="75"/>
      <c r="F41" s="16"/>
    </row>
    <row r="42" spans="1:6" ht="11.25" customHeight="1" x14ac:dyDescent="0.2">
      <c r="A42" s="111" t="s">
        <v>120</v>
      </c>
      <c r="B42" s="122"/>
      <c r="D42" s="108">
        <v>0</v>
      </c>
      <c r="E42" s="14"/>
      <c r="F42" s="16"/>
    </row>
    <row r="43" spans="1:6" ht="11.25" customHeight="1" x14ac:dyDescent="0.2">
      <c r="B43" s="120"/>
      <c r="D43" s="84"/>
      <c r="E43" s="87">
        <f>SUM(D26:D42)</f>
        <v>-43511</v>
      </c>
      <c r="F43" s="16"/>
    </row>
    <row r="44" spans="1:6" ht="11.25" customHeight="1" x14ac:dyDescent="0.2">
      <c r="A44" s="2"/>
      <c r="B44" s="120"/>
      <c r="C44" s="2"/>
      <c r="D44" s="75"/>
      <c r="E44" s="14"/>
      <c r="F44" s="16"/>
    </row>
    <row r="45" spans="1:6" ht="11.25" customHeight="1" thickBot="1" x14ac:dyDescent="0.25">
      <c r="A45" s="2" t="s">
        <v>121</v>
      </c>
      <c r="B45" s="120"/>
      <c r="D45" s="75"/>
      <c r="E45" s="67">
        <f>E24+E43</f>
        <v>71491</v>
      </c>
      <c r="F45" s="259"/>
    </row>
    <row r="46" spans="1:6" ht="11.25" customHeight="1" x14ac:dyDescent="0.2">
      <c r="B46" s="120"/>
      <c r="D46" s="5"/>
      <c r="E46" s="75"/>
      <c r="F46" s="16"/>
    </row>
    <row r="47" spans="1:6" ht="11.25" customHeight="1" x14ac:dyDescent="0.2">
      <c r="A47" s="1" t="s">
        <v>291</v>
      </c>
      <c r="B47" s="120"/>
      <c r="D47" s="5"/>
      <c r="E47" s="107">
        <f>ROUND(C110,0)</f>
        <v>98561</v>
      </c>
      <c r="F47" s="16"/>
    </row>
    <row r="48" spans="1:6" ht="11.25" customHeight="1" x14ac:dyDescent="0.2">
      <c r="B48" s="120"/>
      <c r="D48" s="5"/>
      <c r="E48" s="75"/>
      <c r="F48" s="16"/>
    </row>
    <row r="49" spans="1:11" ht="11.25" customHeight="1" x14ac:dyDescent="0.2">
      <c r="A49" s="1" t="s">
        <v>122</v>
      </c>
      <c r="B49" s="120"/>
      <c r="D49" s="29">
        <f>'Exempt Pension'!K30</f>
        <v>0</v>
      </c>
      <c r="E49" s="75">
        <f>-ROUND((E45*D49),0)</f>
        <v>0</v>
      </c>
    </row>
    <row r="50" spans="1:11" ht="11.25" customHeight="1" x14ac:dyDescent="0.2">
      <c r="B50" s="120"/>
      <c r="D50" s="5"/>
      <c r="E50" s="14"/>
    </row>
    <row r="51" spans="1:11" customFormat="1" ht="11.25" customHeight="1" thickBot="1" x14ac:dyDescent="0.25">
      <c r="A51" s="2" t="s">
        <v>37</v>
      </c>
      <c r="B51" s="120"/>
      <c r="C51" s="1"/>
      <c r="D51" s="5"/>
      <c r="E51" s="67">
        <f>SUM(E45:E50)</f>
        <v>170052</v>
      </c>
      <c r="F51" s="1"/>
      <c r="G51" s="1"/>
      <c r="H51" s="1"/>
    </row>
    <row r="52" spans="1:11" customFormat="1" ht="11.25" customHeight="1" x14ac:dyDescent="0.2">
      <c r="A52" s="1"/>
      <c r="B52" s="120"/>
      <c r="C52" s="1"/>
      <c r="D52" s="5"/>
      <c r="E52" s="75"/>
      <c r="F52" s="1"/>
      <c r="G52" s="1"/>
      <c r="H52" s="1"/>
      <c r="I52" s="1"/>
      <c r="J52" s="1"/>
      <c r="K52" s="1"/>
    </row>
    <row r="53" spans="1:11" customFormat="1" ht="11.25" customHeight="1" x14ac:dyDescent="0.2">
      <c r="A53" s="2" t="s">
        <v>125</v>
      </c>
      <c r="B53" s="120"/>
      <c r="C53" s="1"/>
      <c r="D53" s="5"/>
      <c r="E53" s="75"/>
      <c r="F53" s="1"/>
      <c r="G53" s="1"/>
      <c r="H53" s="1"/>
      <c r="I53" s="1"/>
      <c r="J53" s="1"/>
      <c r="K53" s="1"/>
    </row>
    <row r="54" spans="1:11" customFormat="1" ht="11.25" customHeight="1" x14ac:dyDescent="0.2">
      <c r="A54" s="52" t="s">
        <v>43</v>
      </c>
      <c r="B54" s="121"/>
      <c r="C54" s="114" t="s">
        <v>126</v>
      </c>
      <c r="D54" s="115" t="s">
        <v>127</v>
      </c>
      <c r="E54" s="116" t="s">
        <v>128</v>
      </c>
      <c r="F54" s="1"/>
      <c r="G54" s="1"/>
      <c r="H54" s="1"/>
      <c r="I54" s="258" t="s">
        <v>290</v>
      </c>
      <c r="J54" s="258" t="s">
        <v>127</v>
      </c>
      <c r="K54" s="258" t="s">
        <v>7</v>
      </c>
    </row>
    <row r="55" spans="1:11" ht="11.25" customHeight="1" x14ac:dyDescent="0.2">
      <c r="A55" s="106" t="s">
        <v>130</v>
      </c>
      <c r="B55" s="256"/>
      <c r="C55" s="51">
        <v>0</v>
      </c>
      <c r="D55" s="14">
        <f>C55-E55</f>
        <v>0</v>
      </c>
      <c r="E55" s="14">
        <f>ROUND(C55,0)</f>
        <v>0</v>
      </c>
      <c r="G55" s="2" t="s">
        <v>85</v>
      </c>
      <c r="I55" s="260">
        <f>E57</f>
        <v>-21443</v>
      </c>
      <c r="J55" s="260">
        <f>D57</f>
        <v>4.9999999999386091E-2</v>
      </c>
      <c r="K55" s="260">
        <f>SUM(I55:J55)</f>
        <v>-21442.95</v>
      </c>
    </row>
    <row r="56" spans="1:11" ht="11.25" customHeight="1" x14ac:dyDescent="0.2">
      <c r="A56" s="106" t="s">
        <v>51</v>
      </c>
      <c r="B56" s="120"/>
      <c r="C56" s="108">
        <v>0</v>
      </c>
      <c r="D56" s="14">
        <f>C56-E56</f>
        <v>0</v>
      </c>
      <c r="E56" s="14">
        <f>ROUND(C56,0)</f>
        <v>0</v>
      </c>
      <c r="G56" s="2" t="s">
        <v>288</v>
      </c>
      <c r="I56" s="260">
        <f>E68</f>
        <v>0</v>
      </c>
      <c r="J56" s="260">
        <f>D68</f>
        <v>0</v>
      </c>
      <c r="K56" s="260">
        <f>SUM(I56:J56)</f>
        <v>0</v>
      </c>
    </row>
    <row r="57" spans="1:11" ht="11.25" customHeight="1" x14ac:dyDescent="0.2">
      <c r="A57" s="106" t="s">
        <v>40</v>
      </c>
      <c r="B57" s="120"/>
      <c r="C57" s="107">
        <f>SUMMARY!H24</f>
        <v>-21442.949999999997</v>
      </c>
      <c r="D57" s="14">
        <f>SUMMARY!K24</f>
        <v>4.9999999999386091E-2</v>
      </c>
      <c r="E57" s="14">
        <f>SUMMARY!J24</f>
        <v>-21443</v>
      </c>
      <c r="G57" s="2" t="s">
        <v>289</v>
      </c>
      <c r="I57" s="260">
        <f>E55+E56+E58+E62+E67+E64</f>
        <v>-379</v>
      </c>
      <c r="J57" s="260">
        <f>D55+D56+D62+D65+D66+D67+D57+D58+D64</f>
        <v>4.9999999999386091E-2</v>
      </c>
      <c r="K57" s="260">
        <f>SUM(I57:J57)</f>
        <v>-378.95000000000061</v>
      </c>
    </row>
    <row r="58" spans="1:11" ht="11.25" customHeight="1" thickBot="1" x14ac:dyDescent="0.25">
      <c r="A58" s="106" t="s">
        <v>129</v>
      </c>
      <c r="B58" s="120"/>
      <c r="C58" s="108">
        <v>-259</v>
      </c>
      <c r="D58" s="14">
        <f>C58-E58</f>
        <v>0</v>
      </c>
      <c r="E58" s="14">
        <f>ROUND(C58,0)</f>
        <v>-259</v>
      </c>
      <c r="I58" s="182">
        <f>SUM(I55:I57)</f>
        <v>-21822</v>
      </c>
      <c r="J58" s="182">
        <f>SUM(J55:J57)</f>
        <v>9.9999999998772182E-2</v>
      </c>
      <c r="K58" s="182">
        <f>SUM(K55:K57)</f>
        <v>-21821.9</v>
      </c>
    </row>
    <row r="59" spans="1:11" ht="11.25" customHeight="1" x14ac:dyDescent="0.2">
      <c r="B59" s="120"/>
      <c r="C59" s="84">
        <f>SUM(C55:C58)</f>
        <v>-21701.949999999997</v>
      </c>
      <c r="D59" s="84">
        <f>SUM(D55:D58)</f>
        <v>4.9999999999386091E-2</v>
      </c>
      <c r="E59" s="84">
        <f>SUM(E55:E58)</f>
        <v>-21702</v>
      </c>
    </row>
    <row r="60" spans="1:11" ht="11.25" customHeight="1" x14ac:dyDescent="0.2">
      <c r="B60" s="120"/>
      <c r="C60" s="30"/>
      <c r="D60" s="47"/>
      <c r="E60" s="47"/>
    </row>
    <row r="61" spans="1:11" ht="11.25" customHeight="1" x14ac:dyDescent="0.2">
      <c r="A61" s="52" t="s">
        <v>131</v>
      </c>
      <c r="B61" s="121"/>
      <c r="C61" s="30"/>
      <c r="D61" s="48"/>
      <c r="E61" s="47"/>
    </row>
    <row r="62" spans="1:11" ht="11.25" customHeight="1" x14ac:dyDescent="0.2">
      <c r="A62" s="106" t="s">
        <v>44</v>
      </c>
      <c r="B62" s="120"/>
      <c r="C62" s="108">
        <v>0</v>
      </c>
      <c r="D62" s="107">
        <f>C62-E62</f>
        <v>0</v>
      </c>
      <c r="E62" s="107">
        <f>ROUND(C62*(1-$D$49),0)</f>
        <v>0</v>
      </c>
    </row>
    <row r="63" spans="1:11" ht="11.25" customHeight="1" x14ac:dyDescent="0.2">
      <c r="A63" s="106" t="s">
        <v>41</v>
      </c>
      <c r="B63" s="120"/>
      <c r="C63" s="108">
        <v>0</v>
      </c>
      <c r="D63" s="107">
        <f t="shared" ref="D63:D68" si="0">C63-E63</f>
        <v>0</v>
      </c>
      <c r="E63" s="107">
        <f t="shared" ref="E63:E68" si="1">ROUND(C63*(1-$D$49),0)</f>
        <v>0</v>
      </c>
    </row>
    <row r="64" spans="1:11" ht="11.25" customHeight="1" x14ac:dyDescent="0.2">
      <c r="A64" s="106" t="s">
        <v>280</v>
      </c>
      <c r="B64" s="120"/>
      <c r="C64" s="108">
        <v>-120</v>
      </c>
      <c r="D64" s="107">
        <f>C64-E64</f>
        <v>0</v>
      </c>
      <c r="E64" s="107">
        <f t="shared" si="1"/>
        <v>-120</v>
      </c>
    </row>
    <row r="65" spans="1:5" ht="11.25" customHeight="1" x14ac:dyDescent="0.2">
      <c r="A65" s="106" t="s">
        <v>52</v>
      </c>
      <c r="B65" s="120"/>
      <c r="C65" s="108">
        <v>0</v>
      </c>
      <c r="D65" s="107">
        <f>C65-E65</f>
        <v>0</v>
      </c>
      <c r="E65" s="107">
        <f>ROUND(C65*(1-$D$49),0)</f>
        <v>0</v>
      </c>
    </row>
    <row r="66" spans="1:5" ht="11.25" customHeight="1" x14ac:dyDescent="0.2">
      <c r="A66" s="106" t="s">
        <v>287</v>
      </c>
      <c r="B66" s="120"/>
      <c r="C66" s="108">
        <v>0</v>
      </c>
      <c r="D66" s="107">
        <f>C66-E66</f>
        <v>0</v>
      </c>
      <c r="E66" s="107">
        <v>0</v>
      </c>
    </row>
    <row r="67" spans="1:5" ht="11.25" customHeight="1" x14ac:dyDescent="0.2">
      <c r="A67" s="106" t="s">
        <v>132</v>
      </c>
      <c r="B67" s="120"/>
      <c r="C67" s="108">
        <v>0</v>
      </c>
      <c r="D67" s="107">
        <f t="shared" si="0"/>
        <v>0</v>
      </c>
      <c r="E67" s="107">
        <f t="shared" si="1"/>
        <v>0</v>
      </c>
    </row>
    <row r="68" spans="1:5" ht="11.25" customHeight="1" x14ac:dyDescent="0.2">
      <c r="A68" s="106" t="s">
        <v>42</v>
      </c>
      <c r="B68" s="120"/>
      <c r="C68" s="108">
        <v>0</v>
      </c>
      <c r="D68" s="107">
        <f t="shared" si="0"/>
        <v>0</v>
      </c>
      <c r="E68" s="107">
        <f t="shared" si="1"/>
        <v>0</v>
      </c>
    </row>
    <row r="69" spans="1:5" ht="11.25" customHeight="1" x14ac:dyDescent="0.2">
      <c r="B69" s="120"/>
      <c r="C69" s="117">
        <f>SUM(C62:C68)</f>
        <v>-120</v>
      </c>
      <c r="D69" s="117">
        <f>SUM(D62:D68)</f>
        <v>0</v>
      </c>
      <c r="E69" s="117">
        <f>SUM(E62:E68)</f>
        <v>-120</v>
      </c>
    </row>
    <row r="70" spans="1:5" ht="11.25" customHeight="1" x14ac:dyDescent="0.2">
      <c r="B70" s="120"/>
      <c r="C70" s="30"/>
      <c r="D70" s="47"/>
      <c r="E70" s="47"/>
    </row>
    <row r="71" spans="1:5" ht="11.25" customHeight="1" x14ac:dyDescent="0.2">
      <c r="A71" s="52" t="s">
        <v>251</v>
      </c>
      <c r="B71" s="120"/>
      <c r="C71" s="30"/>
      <c r="D71" s="47"/>
      <c r="E71" s="47">
        <v>0</v>
      </c>
    </row>
    <row r="72" spans="1:5" ht="11.25" customHeight="1" x14ac:dyDescent="0.2">
      <c r="B72" s="120"/>
      <c r="C72" s="30"/>
      <c r="D72" s="47"/>
      <c r="E72" s="47"/>
    </row>
    <row r="73" spans="1:5" ht="11.25" customHeight="1" x14ac:dyDescent="0.2">
      <c r="A73" s="2" t="s">
        <v>133</v>
      </c>
      <c r="B73" s="120"/>
      <c r="C73" s="158">
        <f>C69+C59</f>
        <v>-21821.949999999997</v>
      </c>
      <c r="D73" s="158">
        <f>D69+D59</f>
        <v>4.9999999999386091E-2</v>
      </c>
      <c r="E73" s="158">
        <f>E69+E59+E71</f>
        <v>-21822</v>
      </c>
    </row>
    <row r="74" spans="1:5" ht="11.25" customHeight="1" x14ac:dyDescent="0.2">
      <c r="B74" s="120"/>
      <c r="C74" s="266"/>
      <c r="D74" s="47"/>
      <c r="E74" s="47"/>
    </row>
    <row r="75" spans="1:5" ht="11.25" customHeight="1" thickBot="1" x14ac:dyDescent="0.25">
      <c r="A75" s="2" t="s">
        <v>45</v>
      </c>
      <c r="B75" s="120"/>
      <c r="C75" s="30"/>
      <c r="D75" s="49"/>
      <c r="E75" s="73">
        <f>E51+E73</f>
        <v>148230</v>
      </c>
    </row>
    <row r="76" spans="1:5" ht="11.25" customHeight="1" x14ac:dyDescent="0.2">
      <c r="B76" s="120"/>
      <c r="D76" s="32"/>
      <c r="E76" s="32"/>
    </row>
    <row r="77" spans="1:5" ht="11.25" customHeight="1" x14ac:dyDescent="0.2">
      <c r="A77" s="1" t="s">
        <v>134</v>
      </c>
      <c r="B77" s="120"/>
      <c r="D77" s="32"/>
      <c r="E77" s="75">
        <f>IF(E75&gt;0,ROUNDDOWN(E75*0.15,2),0)</f>
        <v>22234.5</v>
      </c>
    </row>
    <row r="78" spans="1:5" ht="11.25" customHeight="1" x14ac:dyDescent="0.2">
      <c r="B78" s="120"/>
      <c r="D78" s="32"/>
      <c r="E78" s="32"/>
    </row>
    <row r="79" spans="1:5" ht="11.25" customHeight="1" x14ac:dyDescent="0.2">
      <c r="A79" s="1" t="s">
        <v>93</v>
      </c>
      <c r="B79" s="120"/>
      <c r="D79" s="32"/>
      <c r="E79" s="32"/>
    </row>
    <row r="80" spans="1:5" ht="11.25" customHeight="1" x14ac:dyDescent="0.2">
      <c r="A80" s="103" t="s">
        <v>94</v>
      </c>
      <c r="B80" s="257"/>
      <c r="D80" s="107">
        <v>0</v>
      </c>
      <c r="E80" s="32"/>
    </row>
    <row r="81" spans="1:5" ht="11.25" customHeight="1" x14ac:dyDescent="0.2">
      <c r="A81" s="103" t="s">
        <v>429</v>
      </c>
      <c r="B81" s="257"/>
      <c r="D81" s="108">
        <v>5812</v>
      </c>
      <c r="E81" s="32"/>
    </row>
    <row r="82" spans="1:5" ht="11.25" customHeight="1" x14ac:dyDescent="0.2">
      <c r="A82" s="103" t="s">
        <v>428</v>
      </c>
      <c r="B82" s="257"/>
      <c r="D82" s="108">
        <v>476.91</v>
      </c>
      <c r="E82" s="32"/>
    </row>
    <row r="83" spans="1:5" ht="11.25" customHeight="1" x14ac:dyDescent="0.2">
      <c r="A83" s="104" t="s">
        <v>95</v>
      </c>
      <c r="B83" s="257"/>
      <c r="C83" s="30"/>
      <c r="D83" s="108">
        <v>0</v>
      </c>
      <c r="E83" s="32"/>
    </row>
    <row r="84" spans="1:5" ht="11.25" customHeight="1" x14ac:dyDescent="0.2">
      <c r="A84" s="104" t="s">
        <v>96</v>
      </c>
      <c r="B84" s="123" t="s">
        <v>286</v>
      </c>
      <c r="C84" s="30"/>
      <c r="D84" s="75">
        <f>IF(E75&gt;0,-ROUND(D83*D49,2),-D83)</f>
        <v>0</v>
      </c>
      <c r="E84" s="32"/>
    </row>
    <row r="85" spans="1:5" ht="11.25" customHeight="1" x14ac:dyDescent="0.2">
      <c r="B85" s="120"/>
      <c r="D85" s="33"/>
      <c r="E85" s="87">
        <f>SUM(D80:D84)</f>
        <v>6288.91</v>
      </c>
    </row>
    <row r="86" spans="1:5" ht="11.25" customHeight="1" x14ac:dyDescent="0.2">
      <c r="B86" s="120"/>
      <c r="D86" s="32"/>
      <c r="E86" s="32"/>
    </row>
    <row r="87" spans="1:5" ht="11.25" customHeight="1" thickBot="1" x14ac:dyDescent="0.25">
      <c r="A87" s="1" t="s">
        <v>177</v>
      </c>
      <c r="B87" s="120"/>
      <c r="D87" s="32"/>
      <c r="E87" s="118">
        <f>E77-E85</f>
        <v>15945.59</v>
      </c>
    </row>
    <row r="88" spans="1:5" ht="11.25" customHeight="1" x14ac:dyDescent="0.2">
      <c r="B88" s="120"/>
      <c r="D88" s="32"/>
      <c r="E88" s="154"/>
    </row>
    <row r="89" spans="1:5" ht="11.25" customHeight="1" x14ac:dyDescent="0.2">
      <c r="A89" s="2" t="s">
        <v>281</v>
      </c>
      <c r="B89" s="120"/>
      <c r="D89" s="32"/>
      <c r="E89" s="154"/>
    </row>
    <row r="90" spans="1:5" ht="11.25" customHeight="1" x14ac:dyDescent="0.2">
      <c r="A90" s="1" t="s">
        <v>430</v>
      </c>
      <c r="B90" s="123" t="s">
        <v>286</v>
      </c>
      <c r="D90" s="32"/>
      <c r="E90" s="108">
        <v>233</v>
      </c>
    </row>
    <row r="91" spans="1:5" ht="11.25" customHeight="1" x14ac:dyDescent="0.2">
      <c r="A91" s="1" t="s">
        <v>431</v>
      </c>
      <c r="B91" s="123" t="s">
        <v>286</v>
      </c>
      <c r="D91" s="32"/>
      <c r="E91" s="108">
        <v>233</v>
      </c>
    </row>
    <row r="92" spans="1:5" ht="11.25" customHeight="1" x14ac:dyDescent="0.2">
      <c r="A92" s="1" t="s">
        <v>432</v>
      </c>
      <c r="B92" s="123" t="s">
        <v>286</v>
      </c>
      <c r="D92" s="32"/>
      <c r="E92" s="108">
        <v>233</v>
      </c>
    </row>
    <row r="93" spans="1:5" ht="11.25" customHeight="1" x14ac:dyDescent="0.2">
      <c r="B93" s="120"/>
      <c r="D93" s="32"/>
      <c r="E93" s="255">
        <f>SUM(E90:E92)</f>
        <v>699</v>
      </c>
    </row>
    <row r="94" spans="1:5" ht="11.25" customHeight="1" x14ac:dyDescent="0.2">
      <c r="B94" s="120"/>
      <c r="D94" s="32"/>
      <c r="E94" s="154"/>
    </row>
    <row r="95" spans="1:5" ht="11.25" customHeight="1" x14ac:dyDescent="0.2">
      <c r="A95" s="271" t="s">
        <v>306</v>
      </c>
      <c r="B95" s="123" t="s">
        <v>286</v>
      </c>
      <c r="E95" s="108">
        <v>0</v>
      </c>
    </row>
    <row r="96" spans="1:5" ht="11.25" customHeight="1" x14ac:dyDescent="0.2">
      <c r="B96" s="120"/>
      <c r="D96" s="32"/>
      <c r="E96" s="154"/>
    </row>
    <row r="97" spans="1:7" ht="11.25" customHeight="1" thickBot="1" x14ac:dyDescent="0.25">
      <c r="A97" s="2" t="s">
        <v>284</v>
      </c>
      <c r="B97" s="120"/>
      <c r="D97" s="32"/>
      <c r="E97" s="118">
        <f>E87-E93-E95</f>
        <v>15246.59</v>
      </c>
    </row>
    <row r="98" spans="1:7" ht="11.25" customHeight="1" x14ac:dyDescent="0.2">
      <c r="B98" s="120"/>
      <c r="D98" s="32"/>
      <c r="E98" s="154"/>
    </row>
    <row r="99" spans="1:7" ht="11.25" customHeight="1" x14ac:dyDescent="0.2">
      <c r="A99" s="1" t="s">
        <v>282</v>
      </c>
      <c r="B99" s="120"/>
      <c r="D99" s="32"/>
      <c r="E99" s="107">
        <v>259</v>
      </c>
      <c r="F99" s="159"/>
      <c r="G99" s="159"/>
    </row>
    <row r="100" spans="1:7" ht="11.25" customHeight="1" x14ac:dyDescent="0.2">
      <c r="B100" s="120"/>
      <c r="D100" s="32"/>
      <c r="E100" s="154"/>
    </row>
    <row r="101" spans="1:7" ht="11.25" customHeight="1" x14ac:dyDescent="0.2">
      <c r="A101" s="1" t="s">
        <v>433</v>
      </c>
      <c r="B101" s="123" t="s">
        <v>286</v>
      </c>
      <c r="D101" s="32"/>
      <c r="E101" s="108">
        <v>233</v>
      </c>
    </row>
    <row r="102" spans="1:7" ht="11.25" customHeight="1" x14ac:dyDescent="0.2">
      <c r="A102" s="2"/>
      <c r="B102" s="120"/>
      <c r="D102" s="32"/>
      <c r="E102" s="154"/>
      <c r="F102" s="159"/>
      <c r="G102" s="159"/>
    </row>
    <row r="103" spans="1:7" ht="11.25" customHeight="1" thickBot="1" x14ac:dyDescent="0.25">
      <c r="A103" s="2" t="s">
        <v>283</v>
      </c>
      <c r="B103" s="120"/>
      <c r="D103" s="32"/>
      <c r="E103" s="118">
        <f>E97+E99-E101</f>
        <v>15272.59</v>
      </c>
      <c r="F103" s="159"/>
      <c r="G103" s="159"/>
    </row>
    <row r="104" spans="1:7" ht="11.25" customHeight="1" thickBot="1" x14ac:dyDescent="0.25">
      <c r="A104" s="62"/>
      <c r="B104" s="124"/>
      <c r="C104" s="62"/>
      <c r="D104" s="62"/>
      <c r="E104" s="34"/>
      <c r="F104" s="62"/>
    </row>
    <row r="105" spans="1:7" ht="11.25" customHeight="1" x14ac:dyDescent="0.2">
      <c r="E105" s="5"/>
    </row>
    <row r="106" spans="1:7" ht="11.25" customHeight="1" x14ac:dyDescent="0.2">
      <c r="A106" s="99" t="s">
        <v>138</v>
      </c>
      <c r="B106" s="2"/>
      <c r="C106" s="2"/>
      <c r="D106" s="2"/>
      <c r="E106" s="2"/>
      <c r="F106" s="2"/>
    </row>
    <row r="108" spans="1:7" ht="11.25" customHeight="1" x14ac:dyDescent="0.2">
      <c r="B108" s="363" t="s">
        <v>7</v>
      </c>
      <c r="C108" s="361" t="s">
        <v>135</v>
      </c>
      <c r="D108" s="361"/>
      <c r="E108" s="361"/>
      <c r="F108" s="362" t="s">
        <v>136</v>
      </c>
    </row>
    <row r="109" spans="1:7" ht="11.25" customHeight="1" x14ac:dyDescent="0.2">
      <c r="B109" s="363"/>
      <c r="C109" s="53" t="s">
        <v>246</v>
      </c>
      <c r="D109" s="53" t="s">
        <v>250</v>
      </c>
      <c r="E109" s="53" t="s">
        <v>17</v>
      </c>
      <c r="F109" s="362"/>
    </row>
    <row r="110" spans="1:7" ht="11.25" customHeight="1" x14ac:dyDescent="0.2">
      <c r="A110" s="1" t="s">
        <v>137</v>
      </c>
      <c r="B110" s="105">
        <f>F110+E110+D110+C110</f>
        <v>184935.99</v>
      </c>
      <c r="C110" s="107">
        <f>SUMMARY!O24</f>
        <v>98560.510000000009</v>
      </c>
      <c r="D110" s="107">
        <f>SUMMARY!M24</f>
        <v>0</v>
      </c>
      <c r="E110" s="107">
        <f>SUMMARY!F24</f>
        <v>0</v>
      </c>
      <c r="F110" s="75">
        <f>F116-F114</f>
        <v>86375.48</v>
      </c>
    </row>
    <row r="111" spans="1:7" ht="11.25" customHeight="1" x14ac:dyDescent="0.2">
      <c r="B111" s="105"/>
      <c r="C111" s="75"/>
      <c r="D111" s="75"/>
      <c r="E111" s="75"/>
      <c r="F111" s="75"/>
    </row>
    <row r="112" spans="1:7" ht="11.25" customHeight="1" x14ac:dyDescent="0.2">
      <c r="A112" s="1" t="s">
        <v>157</v>
      </c>
      <c r="B112" s="105">
        <f>SUM(C112:F112)</f>
        <v>0</v>
      </c>
      <c r="C112" s="75">
        <v>0</v>
      </c>
      <c r="D112" s="108">
        <v>0</v>
      </c>
      <c r="E112" s="75">
        <v>0</v>
      </c>
      <c r="F112" s="75">
        <v>0</v>
      </c>
    </row>
    <row r="113" spans="1:6" ht="11.25" customHeight="1" x14ac:dyDescent="0.2">
      <c r="B113" s="105"/>
      <c r="C113" s="75"/>
      <c r="D113" s="75"/>
      <c r="E113" s="75"/>
      <c r="F113" s="75"/>
    </row>
    <row r="114" spans="1:6" ht="11.25" customHeight="1" x14ac:dyDescent="0.2">
      <c r="A114" s="1" t="s">
        <v>158</v>
      </c>
      <c r="B114" s="105">
        <f>C73</f>
        <v>-21821.949999999997</v>
      </c>
      <c r="C114" s="75">
        <f>E57</f>
        <v>-21443</v>
      </c>
      <c r="D114" s="107">
        <v>0</v>
      </c>
      <c r="E114" s="108">
        <v>0</v>
      </c>
      <c r="F114" s="75">
        <f>B114-C114-D114-E114</f>
        <v>-378.94999999999709</v>
      </c>
    </row>
    <row r="115" spans="1:6" ht="11.25" customHeight="1" x14ac:dyDescent="0.2">
      <c r="B115" s="105"/>
      <c r="C115" s="75"/>
      <c r="D115" s="75"/>
      <c r="E115" s="75"/>
      <c r="F115" s="75"/>
    </row>
    <row r="116" spans="1:6" ht="11.25" customHeight="1" thickBot="1" x14ac:dyDescent="0.25">
      <c r="A116" s="55" t="s">
        <v>159</v>
      </c>
      <c r="B116" s="343">
        <f>SUM(B110:B115)</f>
        <v>163114.03999999998</v>
      </c>
      <c r="C116" s="67">
        <f>SUM(C110:C115)</f>
        <v>77117.510000000009</v>
      </c>
      <c r="D116" s="67">
        <f>SUM(D110:D115)</f>
        <v>0</v>
      </c>
      <c r="E116" s="67">
        <f>SUM(E110:E115)</f>
        <v>0</v>
      </c>
      <c r="F116" s="133">
        <v>85996.53</v>
      </c>
    </row>
    <row r="117" spans="1:6" ht="11.25" customHeight="1" x14ac:dyDescent="0.2">
      <c r="A117" s="3"/>
      <c r="B117" s="105"/>
      <c r="C117" s="75"/>
      <c r="D117" s="75"/>
      <c r="E117" s="75"/>
      <c r="F117" s="75"/>
    </row>
    <row r="118" spans="1:6" ht="11.25" customHeight="1" x14ac:dyDescent="0.2">
      <c r="A118" s="2" t="s">
        <v>160</v>
      </c>
      <c r="B118" s="105">
        <f>'Prima Facie Tax'!F75</f>
        <v>15945.59</v>
      </c>
      <c r="C118" s="75">
        <f>ROUNDDOWN(C116*0.15,2)</f>
        <v>11567.62</v>
      </c>
      <c r="D118" s="75">
        <v>0</v>
      </c>
      <c r="E118" s="75">
        <v>0</v>
      </c>
      <c r="F118" s="105">
        <f>B118-C118</f>
        <v>4377.9699999999993</v>
      </c>
    </row>
    <row r="119" spans="1:6" ht="11.25" customHeight="1" x14ac:dyDescent="0.2">
      <c r="B119" s="159"/>
      <c r="C119" s="5"/>
      <c r="D119" s="5"/>
      <c r="E119" s="5"/>
      <c r="F119" s="5"/>
    </row>
    <row r="120" spans="1:6" ht="11.25" customHeight="1" x14ac:dyDescent="0.2">
      <c r="B120" s="159">
        <f>B116*15%</f>
        <v>24467.105999999996</v>
      </c>
      <c r="F120" s="159"/>
    </row>
    <row r="122" spans="1:6" ht="11.25" customHeight="1" x14ac:dyDescent="0.2">
      <c r="D122" s="260">
        <f>-E87</f>
        <v>-15945.59</v>
      </c>
    </row>
  </sheetData>
  <mergeCells count="6">
    <mergeCell ref="C108:E108"/>
    <mergeCell ref="F108:F109"/>
    <mergeCell ref="B108:B109"/>
    <mergeCell ref="A1:F1"/>
    <mergeCell ref="A3:F3"/>
    <mergeCell ref="A5:F5"/>
  </mergeCells>
  <phoneticPr fontId="6" type="noConversion"/>
  <dataValidations count="2">
    <dataValidation type="whole" operator="greaterThanOrEqual" allowBlank="1" showInputMessage="1" showErrorMessage="1" sqref="D11:D21" xr:uid="{00000000-0002-0000-0D00-000000000000}">
      <formula1>0</formula1>
    </dataValidation>
    <dataValidation type="whole" operator="lessThanOrEqual" allowBlank="1" showInputMessage="1" showErrorMessage="1" sqref="D26:D42" xr:uid="{00000000-0002-0000-0D00-000001000000}">
      <formula1>0</formula1>
    </dataValidation>
  </dataValidations>
  <pageMargins left="0" right="0" top="0.55118110236220474" bottom="0.31496062992125984" header="0.15748031496062992" footer="0.15748031496062992"/>
  <pageSetup paperSize="9" scale="62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Q38"/>
  <sheetViews>
    <sheetView topLeftCell="C1" workbookViewId="0">
      <selection activeCell="B31" sqref="B31"/>
    </sheetView>
  </sheetViews>
  <sheetFormatPr defaultColWidth="9.140625" defaultRowHeight="11.25" customHeight="1" x14ac:dyDescent="0.2"/>
  <cols>
    <col min="1" max="1" width="27" style="1" customWidth="1"/>
    <col min="2" max="2" width="11.7109375" style="1" bestFit="1" customWidth="1"/>
    <col min="3" max="3" width="5.85546875" style="1" bestFit="1" customWidth="1"/>
    <col min="4" max="4" width="9.85546875" style="1" bestFit="1" customWidth="1"/>
    <col min="5" max="6" width="12" style="1" bestFit="1" customWidth="1"/>
    <col min="7" max="10" width="12" style="1" customWidth="1"/>
    <col min="11" max="11" width="10.5703125" style="1" bestFit="1" customWidth="1"/>
    <col min="12" max="12" width="10.42578125" style="1" customWidth="1"/>
    <col min="13" max="14" width="12" style="1" bestFit="1" customWidth="1"/>
    <col min="15" max="15" width="8.140625" style="1" customWidth="1"/>
    <col min="16" max="16" width="9.5703125" style="1" bestFit="1" customWidth="1"/>
    <col min="17" max="17" width="9.28515625" style="1" bestFit="1" customWidth="1"/>
    <col min="18" max="16384" width="9.140625" style="1"/>
  </cols>
  <sheetData>
    <row r="1" spans="1:17" ht="11.25" customHeight="1" x14ac:dyDescent="0.2">
      <c r="A1" s="141" t="str">
        <f>SUMMARY!A1</f>
        <v>Oak Pension Fund</v>
      </c>
      <c r="B1" s="6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11.25" customHeight="1" x14ac:dyDescent="0.2">
      <c r="A2" s="141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s="2" customFormat="1" ht="11.25" customHeight="1" x14ac:dyDescent="0.2">
      <c r="A3" s="6" t="s">
        <v>190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s="2" customFormat="1" ht="11.25" customHeight="1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5" spans="1:17" s="2" customFormat="1" ht="11.25" customHeight="1" x14ac:dyDescent="0.2">
      <c r="A5" s="364">
        <f>'Data Sheet'!B6</f>
        <v>44742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</row>
    <row r="6" spans="1:17" s="2" customFormat="1" ht="11.25" customHeight="1" x14ac:dyDescent="0.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 s="2" customFormat="1" ht="11.25" customHeight="1" x14ac:dyDescent="0.2">
      <c r="A7" s="26" t="s">
        <v>25</v>
      </c>
      <c r="B7" s="2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</row>
    <row r="8" spans="1:17" s="2" customFormat="1" ht="11.25" customHeight="1" thickBot="1" x14ac:dyDescent="0.25">
      <c r="A8" s="142"/>
      <c r="B8" s="142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</row>
    <row r="9" spans="1:17" s="2" customFormat="1" ht="11.25" customHeight="1" x14ac:dyDescent="0.2"/>
    <row r="10" spans="1:17" ht="11.25" customHeight="1" x14ac:dyDescent="0.2">
      <c r="A10" s="368" t="s">
        <v>13</v>
      </c>
      <c r="B10" s="367" t="s">
        <v>86</v>
      </c>
      <c r="C10" s="367" t="s">
        <v>26</v>
      </c>
      <c r="D10" s="365" t="s">
        <v>188</v>
      </c>
      <c r="E10" s="366" t="s">
        <v>187</v>
      </c>
      <c r="F10" s="365" t="s">
        <v>186</v>
      </c>
      <c r="G10" s="265" t="s">
        <v>29</v>
      </c>
      <c r="H10" s="265" t="s">
        <v>296</v>
      </c>
      <c r="I10" s="265" t="s">
        <v>297</v>
      </c>
      <c r="J10" s="265" t="s">
        <v>299</v>
      </c>
      <c r="K10" s="365" t="s">
        <v>189</v>
      </c>
      <c r="L10" s="365" t="s">
        <v>95</v>
      </c>
      <c r="M10" s="367" t="s">
        <v>19</v>
      </c>
      <c r="N10" s="365" t="s">
        <v>185</v>
      </c>
      <c r="O10" s="365" t="s">
        <v>184</v>
      </c>
      <c r="P10" s="144" t="s">
        <v>27</v>
      </c>
      <c r="Q10" s="367" t="s">
        <v>28</v>
      </c>
    </row>
    <row r="11" spans="1:17" ht="11.25" customHeight="1" x14ac:dyDescent="0.2">
      <c r="A11" s="368"/>
      <c r="B11" s="367"/>
      <c r="C11" s="367"/>
      <c r="D11" s="365"/>
      <c r="E11" s="366"/>
      <c r="F11" s="365"/>
      <c r="G11" s="265" t="s">
        <v>76</v>
      </c>
      <c r="H11" s="265" t="s">
        <v>76</v>
      </c>
      <c r="I11" s="265" t="s">
        <v>218</v>
      </c>
      <c r="J11" s="265" t="s">
        <v>218</v>
      </c>
      <c r="K11" s="365"/>
      <c r="L11" s="365"/>
      <c r="M11" s="367"/>
      <c r="N11" s="365"/>
      <c r="O11" s="365"/>
      <c r="P11" s="144" t="s">
        <v>29</v>
      </c>
      <c r="Q11" s="367"/>
    </row>
    <row r="12" spans="1:17" ht="11.25" customHeight="1" x14ac:dyDescent="0.2">
      <c r="A12" s="368"/>
      <c r="B12" s="367"/>
      <c r="C12" s="367"/>
      <c r="D12" s="365"/>
      <c r="E12" s="366"/>
      <c r="F12" s="365"/>
      <c r="G12" s="265"/>
      <c r="H12" s="265"/>
      <c r="I12" s="265" t="s">
        <v>298</v>
      </c>
      <c r="J12" s="265" t="s">
        <v>298</v>
      </c>
      <c r="K12" s="365"/>
      <c r="L12" s="365"/>
      <c r="M12" s="367"/>
      <c r="N12" s="365"/>
      <c r="O12" s="365"/>
      <c r="P12" s="144" t="s">
        <v>30</v>
      </c>
      <c r="Q12" s="367"/>
    </row>
    <row r="13" spans="1:17" ht="11.25" customHeight="1" x14ac:dyDescent="0.2">
      <c r="A13" s="145"/>
      <c r="B13" s="145"/>
      <c r="C13" s="146"/>
      <c r="D13" s="146"/>
      <c r="E13" s="145"/>
      <c r="F13" s="145"/>
      <c r="G13" s="145"/>
      <c r="H13" s="145"/>
      <c r="I13" s="145"/>
      <c r="J13" s="145"/>
      <c r="K13" s="147"/>
      <c r="L13" s="147"/>
      <c r="M13" s="148"/>
      <c r="N13" s="149"/>
      <c r="O13" s="149"/>
      <c r="P13" s="150"/>
      <c r="Q13" s="148"/>
    </row>
    <row r="14" spans="1:17" ht="11.25" customHeight="1" x14ac:dyDescent="0.2">
      <c r="A14" s="2" t="s">
        <v>5</v>
      </c>
      <c r="B14" s="2"/>
      <c r="C14" s="86"/>
      <c r="D14" s="270"/>
      <c r="E14" s="136"/>
      <c r="F14" s="136"/>
      <c r="G14" s="136"/>
      <c r="H14" s="136"/>
      <c r="I14" s="136"/>
      <c r="J14" s="136"/>
      <c r="K14" s="126">
        <f>'Tax Calc'!D80+'Tax Calc'!E95</f>
        <v>0</v>
      </c>
      <c r="L14" s="126">
        <f>'Tax Calc'!D83+'Tax Calc'!D84</f>
        <v>0</v>
      </c>
      <c r="M14" s="126"/>
      <c r="N14" s="126"/>
      <c r="O14" s="126"/>
      <c r="P14" s="126">
        <f>('Tax Calc'!F118+L14+'Exempt Pension'!K14)*-1</f>
        <v>-4377.9699999999993</v>
      </c>
      <c r="Q14" s="126"/>
    </row>
    <row r="15" spans="1:17" ht="11.25" customHeight="1" x14ac:dyDescent="0.2">
      <c r="A15" s="2"/>
      <c r="B15" s="2"/>
      <c r="C15" s="7"/>
      <c r="D15" s="270"/>
      <c r="E15" s="136"/>
      <c r="F15" s="136"/>
      <c r="G15" s="136"/>
      <c r="H15" s="136"/>
      <c r="I15" s="136"/>
      <c r="J15" s="136"/>
      <c r="K15" s="126"/>
      <c r="L15" s="126"/>
      <c r="M15" s="126"/>
      <c r="N15" s="126"/>
      <c r="O15" s="14"/>
      <c r="P15" s="14"/>
      <c r="Q15" s="14"/>
    </row>
    <row r="16" spans="1:17" ht="11.25" customHeight="1" x14ac:dyDescent="0.2">
      <c r="A16" s="1" t="str">
        <f>'Data Sheet'!B13</f>
        <v>Peter Lyon-Mercado</v>
      </c>
      <c r="B16" s="1" t="str">
        <f>'Data Sheet'!B17</f>
        <v>Accumulation</v>
      </c>
      <c r="C16" s="3">
        <f>'Data Sheet'!B11</f>
        <v>0</v>
      </c>
      <c r="D16" s="72">
        <f>SUMMARY!V13</f>
        <v>82450.64</v>
      </c>
      <c r="E16" s="77">
        <f>SUMMARY!D13+SUMMARY!M13+SUMMARY!O13+SUMMARY!R13</f>
        <v>455024.22000000003</v>
      </c>
      <c r="F16" s="77">
        <f>IF(SUMMARY!Q13&lt;0,SUMMARY!D13+SUMMARY!P13+SUMMARY!S13+(SUMMARY!Q13*SUMMARY!P13/SUMMARY!O13),SUMMARY!D13+SUMMARY!P13+SUMMARY!S13)</f>
        <v>443178.24652729934</v>
      </c>
      <c r="G16" s="77">
        <f>SUMMARY!Q13</f>
        <v>-3534.0699999999997</v>
      </c>
      <c r="H16" s="77">
        <f>IF(G16&lt;0,SUMMARY!P13/SUMMARY!O13*SUMMARY!Q13,0)</f>
        <v>-1917.803472700718</v>
      </c>
      <c r="I16" s="77">
        <f>E16+G16</f>
        <v>451490.15</v>
      </c>
      <c r="J16" s="77">
        <f>F16+H16</f>
        <v>441260.44305459864</v>
      </c>
      <c r="K16" s="14">
        <f>ROUND($D16/$D$27*$K$14,2)</f>
        <v>0</v>
      </c>
      <c r="L16" s="14">
        <f t="shared" ref="L16:L25" si="0">ROUND($D16/$D$27*$L$14,2)</f>
        <v>0</v>
      </c>
      <c r="M16" s="14">
        <f t="shared" ref="M16:M25" si="1">I16+K16+L16</f>
        <v>451490.15</v>
      </c>
      <c r="N16" s="14">
        <f>J16+K16</f>
        <v>441260.44305459864</v>
      </c>
      <c r="O16" s="263">
        <f>N16/$N$27</f>
        <v>0.95926377825071574</v>
      </c>
      <c r="P16" s="14">
        <v>0</v>
      </c>
      <c r="Q16" s="14">
        <f t="shared" ref="Q16:Q25" si="2">K16+P16+L16</f>
        <v>0</v>
      </c>
    </row>
    <row r="17" spans="1:17" ht="11.25" customHeight="1" x14ac:dyDescent="0.2">
      <c r="A17" s="1" t="str">
        <f>'Data Sheet'!B24</f>
        <v>Elizabeth Lyon-Mercado</v>
      </c>
      <c r="B17" s="1" t="str">
        <f>'Data Sheet'!B28</f>
        <v>Accumulation</v>
      </c>
      <c r="C17" s="3">
        <f>'Data Sheet'!B22</f>
        <v>0</v>
      </c>
      <c r="D17" s="72">
        <f>SUMMARY!V14</f>
        <v>3545.89</v>
      </c>
      <c r="E17" s="77">
        <f>SUMMARY!D14+SUMMARY!M14+SUMMARY!O14+SUMMARY!R14</f>
        <v>95935.959999999992</v>
      </c>
      <c r="F17" s="77">
        <f>SUMMARY!T14</f>
        <v>18831.089999999997</v>
      </c>
      <c r="G17" s="77">
        <f>SUMMARY!Q14</f>
        <v>-11250</v>
      </c>
      <c r="H17" s="77">
        <f>IF(G17&lt;0,SUMMARY!P14/SUMMARY!O14*SUMMARY!Q14,0)</f>
        <v>-92.466000000000008</v>
      </c>
      <c r="I17" s="77">
        <f t="shared" ref="I17:I25" si="3">E17+G17</f>
        <v>84685.959999999992</v>
      </c>
      <c r="J17" s="77">
        <f t="shared" ref="J17:J25" si="4">F17+H17</f>
        <v>18738.623999999996</v>
      </c>
      <c r="K17" s="14">
        <f>ROUND($D17/$D$27*$K$14,2)</f>
        <v>0</v>
      </c>
      <c r="L17" s="14">
        <f t="shared" si="0"/>
        <v>0</v>
      </c>
      <c r="M17" s="14">
        <f t="shared" si="1"/>
        <v>84685.959999999992</v>
      </c>
      <c r="N17" s="14">
        <f t="shared" ref="N17:N25" si="5">J17+K17</f>
        <v>18738.623999999996</v>
      </c>
      <c r="O17" s="263">
        <f>N17/$N$27</f>
        <v>4.0736221749284228E-2</v>
      </c>
      <c r="P17" s="14">
        <f>P14</f>
        <v>-4377.9699999999993</v>
      </c>
      <c r="Q17" s="14">
        <f t="shared" si="2"/>
        <v>-4377.9699999999993</v>
      </c>
    </row>
    <row r="18" spans="1:17" ht="11.25" customHeight="1" x14ac:dyDescent="0.2">
      <c r="A18" s="1">
        <f>'Data Sheet'!B35</f>
        <v>0</v>
      </c>
      <c r="B18" s="1">
        <f>'Data Sheet'!B39</f>
        <v>0</v>
      </c>
      <c r="C18" s="3">
        <f>'Data Sheet'!B33</f>
        <v>0</v>
      </c>
      <c r="D18" s="72">
        <f>SUMMARY!V15</f>
        <v>0</v>
      </c>
      <c r="E18" s="77">
        <f>SUMMARY!D15+SUMMARY!M15+SUMMARY!O15+SUMMARY!R15</f>
        <v>0</v>
      </c>
      <c r="F18" s="77">
        <f>IF(SUMMARY!Q15&lt;0,SUMMARY!D15+SUMMARY!P15+SUMMARY!S15+(SUMMARY!Q15*SUMMARY!P15/SUMMARY!O15),SUMMARY!D15+SUMMARY!P15+SUMMARY!S15)</f>
        <v>0</v>
      </c>
      <c r="G18" s="77">
        <f>SUMMARY!Q15</f>
        <v>0</v>
      </c>
      <c r="H18" s="77">
        <f>IF(G18&lt;0,SUMMARY!P15/SUMMARY!O15*SUMMARY!Q15,0)</f>
        <v>0</v>
      </c>
      <c r="I18" s="77">
        <f t="shared" si="3"/>
        <v>0</v>
      </c>
      <c r="J18" s="77">
        <f t="shared" si="4"/>
        <v>0</v>
      </c>
      <c r="K18" s="14">
        <f>ROUND($D18/$D$27*$K$14,2)</f>
        <v>0</v>
      </c>
      <c r="L18" s="14">
        <f t="shared" si="0"/>
        <v>0</v>
      </c>
      <c r="M18" s="14">
        <f t="shared" si="1"/>
        <v>0</v>
      </c>
      <c r="N18" s="14">
        <f t="shared" si="5"/>
        <v>0</v>
      </c>
      <c r="O18" s="263">
        <f>N18/$N$27</f>
        <v>0</v>
      </c>
      <c r="P18" s="14">
        <v>0</v>
      </c>
      <c r="Q18" s="14">
        <f t="shared" si="2"/>
        <v>0</v>
      </c>
    </row>
    <row r="19" spans="1:17" ht="11.25" customHeight="1" x14ac:dyDescent="0.2">
      <c r="A19" s="1">
        <f>'Data Sheet'!B46</f>
        <v>0</v>
      </c>
      <c r="B19" s="1">
        <f>'Data Sheet'!B50</f>
        <v>0</v>
      </c>
      <c r="C19" s="3">
        <f>'Data Sheet'!B44</f>
        <v>0</v>
      </c>
      <c r="D19" s="72">
        <f>SUMMARY!V16</f>
        <v>0</v>
      </c>
      <c r="E19" s="77">
        <f>SUMMARY!D16+SUMMARY!M16+SUMMARY!O16+SUMMARY!Q16+SUMMARY!R16</f>
        <v>0</v>
      </c>
      <c r="F19" s="77">
        <f>IF(SUMMARY!Q16&lt;0,SUMMARY!D16+SUMMARY!P16+SUMMARY!S16+(SUMMARY!Q16*SUMMARY!P16/SUMMARY!O16),SUMMARY!D16+SUMMARY!P16+SUMMARY!S16)</f>
        <v>0</v>
      </c>
      <c r="G19" s="77">
        <f>SUMMARY!Q16</f>
        <v>0</v>
      </c>
      <c r="H19" s="77">
        <f>IF(G19&lt;0,SUMMARY!P16/SUMMARY!O16*SUMMARY!Q16,0)</f>
        <v>0</v>
      </c>
      <c r="I19" s="77">
        <f t="shared" si="3"/>
        <v>0</v>
      </c>
      <c r="J19" s="77">
        <f t="shared" si="4"/>
        <v>0</v>
      </c>
      <c r="K19" s="14">
        <f t="shared" ref="K19:K25" si="6">ROUND($D19/$D$27*$K$14,2)</f>
        <v>0</v>
      </c>
      <c r="L19" s="14">
        <f t="shared" si="0"/>
        <v>0</v>
      </c>
      <c r="M19" s="14">
        <f t="shared" si="1"/>
        <v>0</v>
      </c>
      <c r="N19" s="14">
        <f t="shared" si="5"/>
        <v>0</v>
      </c>
      <c r="O19" s="263">
        <f t="shared" ref="O19:O25" si="7">ROUND(N19/$N$27,5)</f>
        <v>0</v>
      </c>
      <c r="P19" s="14">
        <f t="shared" ref="P19:P25" si="8">ROUND($D19/$D$27*$P$14,2)</f>
        <v>0</v>
      </c>
      <c r="Q19" s="14">
        <f t="shared" si="2"/>
        <v>0</v>
      </c>
    </row>
    <row r="20" spans="1:17" ht="11.25" customHeight="1" x14ac:dyDescent="0.2">
      <c r="A20" s="1">
        <f>'Data Sheet'!B57</f>
        <v>0</v>
      </c>
      <c r="B20" s="1">
        <f>'Data Sheet'!B61</f>
        <v>0</v>
      </c>
      <c r="C20" s="3">
        <f>'Data Sheet'!B55</f>
        <v>0</v>
      </c>
      <c r="D20" s="72">
        <f>SUMMARY!V17</f>
        <v>0</v>
      </c>
      <c r="E20" s="77">
        <f>SUMMARY!D17+SUMMARY!M17+SUMMARY!O17+SUMMARY!Q17+SUMMARY!R17</f>
        <v>0</v>
      </c>
      <c r="F20" s="77">
        <f>IF(SUMMARY!Q17&lt;0,SUMMARY!D17+SUMMARY!P17+SUMMARY!S17+(SUMMARY!Q17*SUMMARY!P17/SUMMARY!O17),SUMMARY!D17+SUMMARY!P17+SUMMARY!S17)</f>
        <v>0</v>
      </c>
      <c r="G20" s="77">
        <f>SUMMARY!Q17</f>
        <v>0</v>
      </c>
      <c r="H20" s="77">
        <f>IF(G20&lt;0,SUMMARY!P17/SUMMARY!O17*SUMMARY!Q17,0)</f>
        <v>0</v>
      </c>
      <c r="I20" s="77">
        <f t="shared" si="3"/>
        <v>0</v>
      </c>
      <c r="J20" s="77">
        <f t="shared" si="4"/>
        <v>0</v>
      </c>
      <c r="K20" s="14">
        <f t="shared" si="6"/>
        <v>0</v>
      </c>
      <c r="L20" s="14">
        <f t="shared" si="0"/>
        <v>0</v>
      </c>
      <c r="M20" s="14">
        <f t="shared" si="1"/>
        <v>0</v>
      </c>
      <c r="N20" s="14">
        <f t="shared" si="5"/>
        <v>0</v>
      </c>
      <c r="O20" s="263">
        <f t="shared" si="7"/>
        <v>0</v>
      </c>
      <c r="P20" s="14">
        <f t="shared" si="8"/>
        <v>0</v>
      </c>
      <c r="Q20" s="14">
        <f t="shared" si="2"/>
        <v>0</v>
      </c>
    </row>
    <row r="21" spans="1:17" ht="11.25" customHeight="1" x14ac:dyDescent="0.2">
      <c r="A21" s="1">
        <f>'Data Sheet'!B68</f>
        <v>0</v>
      </c>
      <c r="B21" s="1">
        <f>'Data Sheet'!B72</f>
        <v>0</v>
      </c>
      <c r="C21" s="3">
        <f>'Data Sheet'!B66</f>
        <v>0</v>
      </c>
      <c r="D21" s="72">
        <f>SUMMARY!V18</f>
        <v>0</v>
      </c>
      <c r="E21" s="77">
        <f>SUMMARY!D18+SUMMARY!M18+SUMMARY!O18+SUMMARY!Q18+SUMMARY!R18</f>
        <v>0</v>
      </c>
      <c r="F21" s="77">
        <f>IF(SUMMARY!Q18&lt;0,SUMMARY!D18+SUMMARY!P18+SUMMARY!S18+(SUMMARY!Q18*SUMMARY!P18/SUMMARY!O18),SUMMARY!D18+SUMMARY!P18+SUMMARY!S18)</f>
        <v>0</v>
      </c>
      <c r="G21" s="77">
        <f>SUMMARY!Q18</f>
        <v>0</v>
      </c>
      <c r="H21" s="77">
        <f>IF(G21&lt;0,SUMMARY!P18/SUMMARY!O18*SUMMARY!Q18,0)</f>
        <v>0</v>
      </c>
      <c r="I21" s="77">
        <f t="shared" si="3"/>
        <v>0</v>
      </c>
      <c r="J21" s="77">
        <f t="shared" si="4"/>
        <v>0</v>
      </c>
      <c r="K21" s="14">
        <f t="shared" si="6"/>
        <v>0</v>
      </c>
      <c r="L21" s="14">
        <f t="shared" si="0"/>
        <v>0</v>
      </c>
      <c r="M21" s="14">
        <f t="shared" si="1"/>
        <v>0</v>
      </c>
      <c r="N21" s="14">
        <f t="shared" si="5"/>
        <v>0</v>
      </c>
      <c r="O21" s="263">
        <f t="shared" si="7"/>
        <v>0</v>
      </c>
      <c r="P21" s="14">
        <f t="shared" si="8"/>
        <v>0</v>
      </c>
      <c r="Q21" s="14">
        <f t="shared" si="2"/>
        <v>0</v>
      </c>
    </row>
    <row r="22" spans="1:17" ht="11.25" customHeight="1" x14ac:dyDescent="0.2">
      <c r="A22" s="1">
        <f>'Data Sheet'!B79</f>
        <v>0</v>
      </c>
      <c r="B22" s="1">
        <f>'Data Sheet'!B83</f>
        <v>0</v>
      </c>
      <c r="C22" s="3">
        <f>'Data Sheet'!B77</f>
        <v>0</v>
      </c>
      <c r="D22" s="72">
        <f>SUMMARY!V19</f>
        <v>0</v>
      </c>
      <c r="E22" s="77">
        <f>SUMMARY!D19+SUMMARY!M19+SUMMARY!O19+SUMMARY!Q19+SUMMARY!R19</f>
        <v>0</v>
      </c>
      <c r="F22" s="77">
        <f>IF(SUMMARY!Q19&lt;0,SUMMARY!D19+SUMMARY!P19+SUMMARY!S19+(SUMMARY!Q19*SUMMARY!P19/SUMMARY!O19),SUMMARY!D19+SUMMARY!P19+SUMMARY!S19)</f>
        <v>0</v>
      </c>
      <c r="G22" s="77">
        <f>SUMMARY!Q19</f>
        <v>0</v>
      </c>
      <c r="H22" s="77">
        <f>IF(G22&lt;0,SUMMARY!P19/SUMMARY!O19*SUMMARY!Q19,0)</f>
        <v>0</v>
      </c>
      <c r="I22" s="77">
        <f t="shared" si="3"/>
        <v>0</v>
      </c>
      <c r="J22" s="77">
        <f t="shared" si="4"/>
        <v>0</v>
      </c>
      <c r="K22" s="14">
        <f t="shared" si="6"/>
        <v>0</v>
      </c>
      <c r="L22" s="14">
        <f t="shared" si="0"/>
        <v>0</v>
      </c>
      <c r="M22" s="14">
        <f t="shared" si="1"/>
        <v>0</v>
      </c>
      <c r="N22" s="14">
        <f t="shared" si="5"/>
        <v>0</v>
      </c>
      <c r="O22" s="263">
        <f t="shared" si="7"/>
        <v>0</v>
      </c>
      <c r="P22" s="14">
        <f t="shared" si="8"/>
        <v>0</v>
      </c>
      <c r="Q22" s="14">
        <f t="shared" si="2"/>
        <v>0</v>
      </c>
    </row>
    <row r="23" spans="1:17" ht="11.25" customHeight="1" x14ac:dyDescent="0.2">
      <c r="A23" s="1">
        <f>'Data Sheet'!B90</f>
        <v>0</v>
      </c>
      <c r="B23" s="1">
        <f>'Data Sheet'!B94</f>
        <v>0</v>
      </c>
      <c r="C23" s="3">
        <f>'Data Sheet'!B88</f>
        <v>0</v>
      </c>
      <c r="D23" s="151">
        <f>SUMMARY!V20</f>
        <v>0</v>
      </c>
      <c r="E23" s="14">
        <f>SUMMARY!D20+SUMMARY!M20+SUMMARY!O20+SUMMARY!Q20+SUMMARY!R20</f>
        <v>0</v>
      </c>
      <c r="F23" s="14">
        <f>IF(SUMMARY!Q20&lt;0,SUMMARY!D20+SUMMARY!P20+SUMMARY!S20+(SUMMARY!Q20*SUMMARY!P20/SUMMARY!O20),SUMMARY!D20+SUMMARY!P20+SUMMARY!S20)</f>
        <v>0</v>
      </c>
      <c r="G23" s="14">
        <f>SUMMARY!Q20</f>
        <v>0</v>
      </c>
      <c r="H23" s="14">
        <f>IF(G23&lt;0,SUMMARY!P20/SUMMARY!O20*SUMMARY!Q20,0)</f>
        <v>0</v>
      </c>
      <c r="I23" s="14">
        <f t="shared" si="3"/>
        <v>0</v>
      </c>
      <c r="J23" s="14">
        <f t="shared" si="4"/>
        <v>0</v>
      </c>
      <c r="K23" s="14">
        <f t="shared" si="6"/>
        <v>0</v>
      </c>
      <c r="L23" s="14">
        <f t="shared" si="0"/>
        <v>0</v>
      </c>
      <c r="M23" s="14">
        <f t="shared" si="1"/>
        <v>0</v>
      </c>
      <c r="N23" s="14">
        <f t="shared" si="5"/>
        <v>0</v>
      </c>
      <c r="O23" s="263">
        <f t="shared" si="7"/>
        <v>0</v>
      </c>
      <c r="P23" s="14">
        <f t="shared" si="8"/>
        <v>0</v>
      </c>
      <c r="Q23" s="14">
        <f t="shared" si="2"/>
        <v>0</v>
      </c>
    </row>
    <row r="24" spans="1:17" ht="11.25" customHeight="1" x14ac:dyDescent="0.2">
      <c r="A24" s="1">
        <f>'Data Sheet'!B101</f>
        <v>0</v>
      </c>
      <c r="B24" s="1">
        <f>'Data Sheet'!B105</f>
        <v>0</v>
      </c>
      <c r="C24" s="3">
        <f>'Data Sheet'!B99</f>
        <v>0</v>
      </c>
      <c r="D24" s="151">
        <f>SUMMARY!V21</f>
        <v>0</v>
      </c>
      <c r="E24" s="14">
        <f>SUMMARY!D21+SUMMARY!M21+SUMMARY!O21+SUMMARY!Q21+SUMMARY!R21</f>
        <v>0</v>
      </c>
      <c r="F24" s="14">
        <f>IF(SUMMARY!Q21&lt;0,SUMMARY!D21+SUMMARY!P21+SUMMARY!S21+(SUMMARY!Q21*SUMMARY!P21/SUMMARY!O21),SUMMARY!D21+SUMMARY!P21+SUMMARY!S21)</f>
        <v>0</v>
      </c>
      <c r="G24" s="14">
        <f>SUMMARY!Q21</f>
        <v>0</v>
      </c>
      <c r="H24" s="14">
        <f>IF(G24&lt;0,SUMMARY!P21/SUMMARY!O21*SUMMARY!Q21,0)</f>
        <v>0</v>
      </c>
      <c r="I24" s="14">
        <f t="shared" si="3"/>
        <v>0</v>
      </c>
      <c r="J24" s="14">
        <f t="shared" si="4"/>
        <v>0</v>
      </c>
      <c r="K24" s="14">
        <f t="shared" si="6"/>
        <v>0</v>
      </c>
      <c r="L24" s="14">
        <f t="shared" si="0"/>
        <v>0</v>
      </c>
      <c r="M24" s="14">
        <f t="shared" si="1"/>
        <v>0</v>
      </c>
      <c r="N24" s="14">
        <f t="shared" si="5"/>
        <v>0</v>
      </c>
      <c r="O24" s="263">
        <f t="shared" si="7"/>
        <v>0</v>
      </c>
      <c r="P24" s="14">
        <f t="shared" si="8"/>
        <v>0</v>
      </c>
      <c r="Q24" s="14">
        <f t="shared" si="2"/>
        <v>0</v>
      </c>
    </row>
    <row r="25" spans="1:17" ht="11.25" customHeight="1" x14ac:dyDescent="0.2">
      <c r="A25" s="1">
        <f>'Data Sheet'!B112</f>
        <v>0</v>
      </c>
      <c r="B25" s="1">
        <f>'Data Sheet'!B116</f>
        <v>0</v>
      </c>
      <c r="C25" s="3">
        <f>'Data Sheet'!B110</f>
        <v>0</v>
      </c>
      <c r="D25" s="151">
        <f>SUMMARY!V22</f>
        <v>0</v>
      </c>
      <c r="E25" s="14">
        <f>SUMMARY!D22+SUMMARY!M22+SUMMARY!O22+SUMMARY!Q22+SUMMARY!R22</f>
        <v>0</v>
      </c>
      <c r="F25" s="14">
        <f>IF(SUMMARY!Q22&lt;0,SUMMARY!D22+SUMMARY!P22+SUMMARY!S22+(SUMMARY!Q22*SUMMARY!P22/SUMMARY!O22),SUMMARY!D22+SUMMARY!P22+SUMMARY!S22)</f>
        <v>0</v>
      </c>
      <c r="G25" s="14">
        <f>SUMMARY!Q22</f>
        <v>0</v>
      </c>
      <c r="H25" s="14">
        <f>IF(G25&lt;0,SUMMARY!P22/SUMMARY!O22*SUMMARY!Q22,0)</f>
        <v>0</v>
      </c>
      <c r="I25" s="14">
        <f t="shared" si="3"/>
        <v>0</v>
      </c>
      <c r="J25" s="14">
        <f t="shared" si="4"/>
        <v>0</v>
      </c>
      <c r="K25" s="14">
        <f t="shared" si="6"/>
        <v>0</v>
      </c>
      <c r="L25" s="14">
        <f t="shared" si="0"/>
        <v>0</v>
      </c>
      <c r="M25" s="14">
        <f t="shared" si="1"/>
        <v>0</v>
      </c>
      <c r="N25" s="14">
        <f t="shared" si="5"/>
        <v>0</v>
      </c>
      <c r="O25" s="263">
        <f t="shared" si="7"/>
        <v>0</v>
      </c>
      <c r="P25" s="14">
        <f t="shared" si="8"/>
        <v>0</v>
      </c>
      <c r="Q25" s="14">
        <f t="shared" si="2"/>
        <v>0</v>
      </c>
    </row>
    <row r="26" spans="1:17" ht="11.25" customHeight="1" x14ac:dyDescent="0.2">
      <c r="C26" s="3"/>
      <c r="D26" s="151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263"/>
      <c r="P26" s="14"/>
      <c r="Q26" s="14"/>
    </row>
    <row r="27" spans="1:17" ht="11.25" customHeight="1" thickBot="1" x14ac:dyDescent="0.25">
      <c r="A27" s="2" t="s">
        <v>3</v>
      </c>
      <c r="B27" s="2"/>
      <c r="C27" s="86"/>
      <c r="D27" s="152">
        <f t="shared" ref="D27:Q27" si="9">SUM(D16:D25)</f>
        <v>85996.53</v>
      </c>
      <c r="E27" s="152">
        <f t="shared" si="9"/>
        <v>550960.18000000005</v>
      </c>
      <c r="F27" s="152">
        <f t="shared" si="9"/>
        <v>462009.33652729937</v>
      </c>
      <c r="G27" s="152">
        <f t="shared" si="9"/>
        <v>-14784.07</v>
      </c>
      <c r="H27" s="152">
        <f t="shared" si="9"/>
        <v>-2010.2694727007179</v>
      </c>
      <c r="I27" s="152">
        <f t="shared" si="9"/>
        <v>536176.11</v>
      </c>
      <c r="J27" s="152">
        <f t="shared" si="9"/>
        <v>459999.06705459865</v>
      </c>
      <c r="K27" s="152">
        <f t="shared" si="9"/>
        <v>0</v>
      </c>
      <c r="L27" s="152">
        <f t="shared" si="9"/>
        <v>0</v>
      </c>
      <c r="M27" s="152">
        <f t="shared" si="9"/>
        <v>536176.11</v>
      </c>
      <c r="N27" s="152">
        <f t="shared" si="9"/>
        <v>459999.06705459865</v>
      </c>
      <c r="O27" s="267">
        <f t="shared" si="9"/>
        <v>1</v>
      </c>
      <c r="P27" s="152">
        <f t="shared" si="9"/>
        <v>-4377.9699999999993</v>
      </c>
      <c r="Q27" s="152">
        <f t="shared" si="9"/>
        <v>-4377.9699999999993</v>
      </c>
    </row>
    <row r="28" spans="1:17" ht="11.25" customHeight="1" x14ac:dyDescent="0.2">
      <c r="D28" s="14"/>
      <c r="E28" s="14"/>
      <c r="F28" s="14"/>
      <c r="G28" s="14"/>
      <c r="H28" s="14"/>
      <c r="I28" s="14"/>
      <c r="J28" s="14"/>
      <c r="K28" s="14">
        <f>ROUND(K27-K14,2)</f>
        <v>0</v>
      </c>
      <c r="L28" s="14">
        <f>ROUND(L27-L14,2)</f>
        <v>0</v>
      </c>
      <c r="M28" s="14"/>
      <c r="N28" s="14"/>
      <c r="O28" s="14"/>
      <c r="P28" s="14">
        <f>ROUND(P27-P14,2)</f>
        <v>0</v>
      </c>
      <c r="Q28" s="14"/>
    </row>
    <row r="30" spans="1:17" ht="11.25" customHeight="1" x14ac:dyDescent="0.2">
      <c r="A30" s="2" t="s">
        <v>34</v>
      </c>
      <c r="B30" s="27"/>
      <c r="K30" s="153">
        <v>0</v>
      </c>
      <c r="L30" s="28"/>
    </row>
    <row r="31" spans="1:17" ht="11.25" customHeight="1" x14ac:dyDescent="0.2">
      <c r="A31" s="1" t="s">
        <v>35</v>
      </c>
      <c r="K31" s="21">
        <f ca="1">SUMIF($B$16:$O$25,"Pension",$O$16:$O$25)</f>
        <v>0</v>
      </c>
      <c r="L31" s="21"/>
    </row>
    <row r="36" spans="1:1" ht="11.25" customHeight="1" x14ac:dyDescent="0.2">
      <c r="A36" s="1" t="s">
        <v>31</v>
      </c>
    </row>
    <row r="37" spans="1:1" ht="11.25" customHeight="1" x14ac:dyDescent="0.2">
      <c r="A37" s="1" t="s">
        <v>32</v>
      </c>
    </row>
    <row r="38" spans="1:1" ht="11.25" customHeight="1" x14ac:dyDescent="0.2">
      <c r="A38" s="1" t="s">
        <v>33</v>
      </c>
    </row>
  </sheetData>
  <mergeCells count="13">
    <mergeCell ref="A5:Q5"/>
    <mergeCell ref="F10:F12"/>
    <mergeCell ref="E10:E12"/>
    <mergeCell ref="D10:D12"/>
    <mergeCell ref="C10:C12"/>
    <mergeCell ref="B10:B12"/>
    <mergeCell ref="A10:A12"/>
    <mergeCell ref="Q10:Q12"/>
    <mergeCell ref="O10:O12"/>
    <mergeCell ref="N10:N12"/>
    <mergeCell ref="M10:M12"/>
    <mergeCell ref="L10:L12"/>
    <mergeCell ref="K10:K12"/>
  </mergeCells>
  <pageMargins left="0" right="0" top="0.55118110236220474" bottom="0.31496062992125984" header="0.15748031496062992" footer="0.15748031496062992"/>
  <pageSetup paperSize="9" scale="52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I60"/>
  <sheetViews>
    <sheetView workbookViewId="0">
      <selection activeCell="A44" sqref="A44"/>
    </sheetView>
  </sheetViews>
  <sheetFormatPr defaultColWidth="8.85546875" defaultRowHeight="11.25" customHeight="1" x14ac:dyDescent="0.2"/>
  <cols>
    <col min="1" max="1" width="59.5703125" style="1" bestFit="1" customWidth="1"/>
    <col min="2" max="2" width="8" style="1" bestFit="1" customWidth="1"/>
    <col min="3" max="3" width="11.42578125" style="1" bestFit="1" customWidth="1"/>
    <col min="4" max="4" width="12" style="1" bestFit="1" customWidth="1"/>
    <col min="5" max="5" width="10.85546875" style="1" bestFit="1" customWidth="1"/>
    <col min="6" max="6" width="12.7109375" style="1" bestFit="1" customWidth="1"/>
    <col min="7" max="7" width="8.7109375" style="1" customWidth="1"/>
    <col min="8" max="8" width="12" style="1" bestFit="1" customWidth="1"/>
    <col min="9" max="9" width="8.85546875" style="1"/>
    <col min="10" max="10" width="11.85546875" style="1" bestFit="1" customWidth="1"/>
    <col min="11" max="14" width="8.85546875" style="1"/>
    <col min="15" max="15" width="12.28515625" style="1" bestFit="1" customWidth="1"/>
    <col min="16" max="18" width="8.85546875" style="1"/>
    <col min="19" max="19" width="11.85546875" style="1" bestFit="1" customWidth="1"/>
    <col min="20" max="23" width="8.85546875" style="1"/>
    <col min="24" max="24" width="11.85546875" style="1" bestFit="1" customWidth="1"/>
    <col min="25" max="16384" width="8.85546875" style="1"/>
  </cols>
  <sheetData>
    <row r="1" spans="1:9" ht="11.25" customHeight="1" x14ac:dyDescent="0.2">
      <c r="A1" s="347" t="str">
        <f>'Data Sheet'!B2</f>
        <v>Oak Pension Fund</v>
      </c>
      <c r="B1" s="347"/>
      <c r="C1" s="347"/>
      <c r="D1" s="347"/>
      <c r="E1" s="347"/>
      <c r="F1" s="347"/>
      <c r="G1" s="347"/>
      <c r="H1" s="347"/>
    </row>
    <row r="3" spans="1:9" ht="11.25" customHeight="1" x14ac:dyDescent="0.2">
      <c r="A3" s="369" t="s">
        <v>139</v>
      </c>
      <c r="B3" s="369"/>
      <c r="C3" s="369"/>
      <c r="D3" s="369"/>
      <c r="E3" s="369"/>
      <c r="F3" s="369"/>
      <c r="G3" s="369"/>
      <c r="H3" s="369"/>
    </row>
    <row r="4" spans="1:9" ht="11.25" customHeight="1" x14ac:dyDescent="0.2">
      <c r="B4" s="9"/>
      <c r="C4" s="9"/>
      <c r="D4" s="9"/>
      <c r="E4" s="9"/>
      <c r="F4" s="9"/>
      <c r="G4" s="9"/>
      <c r="H4" s="9"/>
    </row>
    <row r="5" spans="1:9" ht="11.25" customHeight="1" x14ac:dyDescent="0.2">
      <c r="A5" s="364">
        <f>'Data Sheet'!B6</f>
        <v>44742</v>
      </c>
      <c r="B5" s="364"/>
      <c r="C5" s="364"/>
      <c r="D5" s="364"/>
      <c r="E5" s="364"/>
      <c r="F5" s="364"/>
      <c r="G5" s="364"/>
      <c r="H5" s="364"/>
    </row>
    <row r="6" spans="1:9" ht="11.25" customHeight="1" thickBot="1" x14ac:dyDescent="0.25">
      <c r="A6" s="125"/>
      <c r="B6" s="125"/>
      <c r="C6" s="125"/>
      <c r="D6" s="125"/>
      <c r="E6" s="125"/>
      <c r="F6" s="125"/>
      <c r="G6" s="125"/>
      <c r="H6" s="125"/>
    </row>
    <row r="7" spans="1:9" ht="11.25" customHeight="1" x14ac:dyDescent="0.2">
      <c r="A7" s="20"/>
      <c r="B7" s="20"/>
      <c r="C7" s="20"/>
      <c r="D7" s="20"/>
      <c r="E7" s="20"/>
      <c r="F7" s="20"/>
      <c r="G7" s="20"/>
      <c r="H7" s="20"/>
    </row>
    <row r="8" spans="1:9" ht="11.25" customHeight="1" x14ac:dyDescent="0.2">
      <c r="C8" s="363" t="s">
        <v>3</v>
      </c>
      <c r="D8" s="361" t="s">
        <v>14</v>
      </c>
      <c r="E8" s="361"/>
      <c r="F8" s="370" t="s">
        <v>141</v>
      </c>
      <c r="G8" s="363" t="s">
        <v>142</v>
      </c>
      <c r="H8" s="363" t="s">
        <v>20</v>
      </c>
    </row>
    <row r="9" spans="1:9" ht="11.25" customHeight="1" x14ac:dyDescent="0.2">
      <c r="A9" s="99" t="s">
        <v>252</v>
      </c>
      <c r="C9" s="363"/>
      <c r="D9" s="53" t="s">
        <v>15</v>
      </c>
      <c r="E9" s="11" t="s">
        <v>16</v>
      </c>
      <c r="F9" s="370"/>
      <c r="G9" s="363"/>
      <c r="H9" s="363"/>
    </row>
    <row r="10" spans="1:9" ht="11.25" customHeight="1" x14ac:dyDescent="0.2">
      <c r="C10" s="2"/>
      <c r="E10" s="16"/>
      <c r="F10" s="2"/>
      <c r="G10" s="2"/>
    </row>
    <row r="11" spans="1:9" ht="11.25" customHeight="1" x14ac:dyDescent="0.2">
      <c r="A11" s="1" t="s">
        <v>140</v>
      </c>
      <c r="B11" s="5"/>
      <c r="C11" s="154">
        <v>0</v>
      </c>
      <c r="D11" s="108">
        <v>0</v>
      </c>
      <c r="E11" s="108">
        <v>0</v>
      </c>
      <c r="F11" s="108">
        <v>0</v>
      </c>
      <c r="G11" s="108">
        <v>0</v>
      </c>
      <c r="H11" s="108">
        <v>0</v>
      </c>
      <c r="I11" s="159">
        <f>C11-SUM(D11:H11)</f>
        <v>0</v>
      </c>
    </row>
    <row r="12" spans="1:9" ht="11.25" customHeight="1" x14ac:dyDescent="0.2">
      <c r="B12" s="5"/>
      <c r="C12" s="105"/>
      <c r="D12" s="75"/>
      <c r="E12" s="75"/>
      <c r="F12" s="75"/>
      <c r="G12" s="75"/>
      <c r="H12" s="75"/>
    </row>
    <row r="13" spans="1:9" ht="11.25" customHeight="1" x14ac:dyDescent="0.2">
      <c r="A13" s="1" t="s">
        <v>143</v>
      </c>
      <c r="B13" s="5"/>
      <c r="C13" s="105">
        <f>SUM(D13:H13)</f>
        <v>0</v>
      </c>
      <c r="D13" s="75"/>
      <c r="E13" s="75"/>
      <c r="F13" s="75">
        <f>IF(F11+H11+G11&gt;0,(G11+H11),-F11)</f>
        <v>0</v>
      </c>
      <c r="G13" s="75">
        <f>-G11</f>
        <v>0</v>
      </c>
      <c r="H13" s="75">
        <f>-SUM(F13:G13)</f>
        <v>0</v>
      </c>
    </row>
    <row r="14" spans="1:9" ht="11.25" customHeight="1" x14ac:dyDescent="0.2">
      <c r="B14" s="5"/>
      <c r="C14" s="105"/>
      <c r="D14" s="75"/>
      <c r="E14" s="75"/>
      <c r="F14" s="75"/>
      <c r="G14" s="75"/>
      <c r="H14" s="75"/>
    </row>
    <row r="15" spans="1:9" ht="11.25" customHeight="1" x14ac:dyDescent="0.2">
      <c r="A15" s="1" t="s">
        <v>144</v>
      </c>
      <c r="B15" s="5"/>
      <c r="C15" s="105">
        <f>SUM(D15:H15)</f>
        <v>0</v>
      </c>
      <c r="D15" s="75">
        <f>-(H15+E15)</f>
        <v>0</v>
      </c>
      <c r="E15" s="75">
        <f>ROUND(SUM(H11:H13)/3,2)</f>
        <v>0</v>
      </c>
      <c r="F15" s="75">
        <v>0</v>
      </c>
      <c r="G15" s="75">
        <f>-SUM(G11:G13)</f>
        <v>0</v>
      </c>
      <c r="H15" s="75">
        <f>-SUM(H11:H14)</f>
        <v>0</v>
      </c>
    </row>
    <row r="16" spans="1:9" ht="11.25" customHeight="1" x14ac:dyDescent="0.2">
      <c r="B16" s="5"/>
      <c r="C16" s="105"/>
      <c r="D16" s="75"/>
      <c r="E16" s="75"/>
      <c r="F16" s="75"/>
      <c r="G16" s="75"/>
      <c r="H16" s="75"/>
    </row>
    <row r="17" spans="1:8" ht="11.25" customHeight="1" thickBot="1" x14ac:dyDescent="0.25">
      <c r="A17" s="2" t="s">
        <v>145</v>
      </c>
      <c r="C17" s="67">
        <f t="shared" ref="C17:H17" si="0">SUM(C11:C16)</f>
        <v>0</v>
      </c>
      <c r="D17" s="67">
        <f t="shared" si="0"/>
        <v>0</v>
      </c>
      <c r="E17" s="67">
        <f t="shared" si="0"/>
        <v>0</v>
      </c>
      <c r="F17" s="67">
        <f t="shared" si="0"/>
        <v>0</v>
      </c>
      <c r="G17" s="67">
        <f t="shared" si="0"/>
        <v>0</v>
      </c>
      <c r="H17" s="67">
        <f t="shared" si="0"/>
        <v>0</v>
      </c>
    </row>
    <row r="18" spans="1:8" ht="11.25" customHeight="1" x14ac:dyDescent="0.2">
      <c r="C18" s="126"/>
      <c r="D18" s="14"/>
      <c r="E18" s="75"/>
      <c r="F18" s="75"/>
      <c r="G18" s="75"/>
      <c r="H18" s="75"/>
    </row>
    <row r="19" spans="1:8" ht="11.25" customHeight="1" thickBot="1" x14ac:dyDescent="0.25">
      <c r="A19" s="55" t="s">
        <v>146</v>
      </c>
      <c r="B19" s="8">
        <v>0.15</v>
      </c>
      <c r="C19" s="127">
        <f>ROUND(C17*B19,2)</f>
        <v>0</v>
      </c>
      <c r="D19" s="127">
        <f>ROUND(D17*B19,2)</f>
        <v>0</v>
      </c>
      <c r="E19" s="127">
        <f>ROUND(E17*B19,2)</f>
        <v>0</v>
      </c>
      <c r="F19" s="113"/>
      <c r="G19" s="113"/>
      <c r="H19" s="113"/>
    </row>
    <row r="20" spans="1:8" ht="11.25" customHeight="1" x14ac:dyDescent="0.2">
      <c r="A20" s="55"/>
      <c r="B20" s="8"/>
      <c r="C20" s="113"/>
      <c r="D20" s="113"/>
      <c r="E20" s="113"/>
      <c r="F20" s="113"/>
      <c r="G20" s="113"/>
      <c r="H20" s="113"/>
    </row>
    <row r="21" spans="1:8" ht="11.25" customHeight="1" x14ac:dyDescent="0.2">
      <c r="A21" s="10" t="s">
        <v>256</v>
      </c>
      <c r="B21" s="8"/>
      <c r="C21" s="113"/>
      <c r="D21" s="113"/>
      <c r="E21" s="128">
        <v>0</v>
      </c>
      <c r="F21" s="113"/>
      <c r="G21" s="113"/>
      <c r="H21" s="113"/>
    </row>
    <row r="22" spans="1:8" ht="11.25" customHeight="1" thickBot="1" x14ac:dyDescent="0.25">
      <c r="A22" s="163"/>
      <c r="B22" s="164"/>
      <c r="C22" s="165"/>
      <c r="D22" s="165"/>
      <c r="E22" s="165"/>
      <c r="F22" s="165"/>
      <c r="G22" s="165"/>
      <c r="H22" s="165"/>
    </row>
    <row r="23" spans="1:8" ht="11.25" customHeight="1" x14ac:dyDescent="0.2">
      <c r="A23" s="86"/>
      <c r="B23" s="8"/>
      <c r="C23" s="12"/>
      <c r="D23" s="12"/>
      <c r="E23" s="12"/>
      <c r="F23" s="12"/>
      <c r="G23" s="12"/>
      <c r="H23" s="12"/>
    </row>
    <row r="24" spans="1:8" ht="11.25" customHeight="1" x14ac:dyDescent="0.2">
      <c r="A24" s="86"/>
      <c r="B24" s="8"/>
      <c r="C24" s="12"/>
      <c r="D24" s="12"/>
      <c r="E24" s="12"/>
      <c r="F24" s="12"/>
      <c r="G24" s="12"/>
      <c r="H24" s="12"/>
    </row>
    <row r="25" spans="1:8" ht="11.25" customHeight="1" x14ac:dyDescent="0.2">
      <c r="A25" s="180" t="s">
        <v>253</v>
      </c>
      <c r="B25" s="8"/>
      <c r="C25" s="162">
        <f>'Data Sheet'!B6</f>
        <v>44742</v>
      </c>
      <c r="D25" s="161"/>
      <c r="E25" s="162">
        <f>'Data Sheet'!B4-1</f>
        <v>44377</v>
      </c>
      <c r="F25" s="12"/>
      <c r="G25" s="12"/>
      <c r="H25" s="12"/>
    </row>
    <row r="26" spans="1:8" ht="11.25" customHeight="1" x14ac:dyDescent="0.2">
      <c r="A26" s="55"/>
      <c r="B26" s="8"/>
      <c r="C26" s="113"/>
      <c r="D26" s="113"/>
      <c r="E26" s="12"/>
      <c r="F26" s="12"/>
      <c r="G26" s="12"/>
    </row>
    <row r="27" spans="1:8" ht="11.25" customHeight="1" x14ac:dyDescent="0.2">
      <c r="A27" s="10" t="s">
        <v>147</v>
      </c>
      <c r="B27" s="8"/>
      <c r="C27" s="76">
        <f>-'Tax Calc'!D42</f>
        <v>0</v>
      </c>
      <c r="D27" s="113"/>
      <c r="E27" s="12"/>
      <c r="F27" s="12"/>
      <c r="G27" s="12"/>
    </row>
    <row r="28" spans="1:8" ht="11.25" customHeight="1" x14ac:dyDescent="0.2">
      <c r="A28" s="10"/>
      <c r="B28" s="8"/>
      <c r="C28" s="113"/>
      <c r="D28" s="113"/>
      <c r="E28" s="113"/>
      <c r="F28" s="12"/>
      <c r="G28" s="12"/>
    </row>
    <row r="29" spans="1:8" ht="11.25" customHeight="1" x14ac:dyDescent="0.2">
      <c r="A29" s="10" t="s">
        <v>148</v>
      </c>
      <c r="B29" s="8"/>
      <c r="C29" s="128">
        <v>0</v>
      </c>
      <c r="D29" s="113"/>
      <c r="E29" s="128">
        <v>0</v>
      </c>
      <c r="F29" s="135"/>
      <c r="G29" s="12"/>
    </row>
    <row r="30" spans="1:8" ht="11.25" customHeight="1" x14ac:dyDescent="0.2">
      <c r="A30" s="10"/>
      <c r="B30" s="8"/>
      <c r="C30" s="76"/>
      <c r="D30" s="113"/>
      <c r="E30" s="113"/>
      <c r="F30" s="12"/>
      <c r="G30" s="12"/>
    </row>
    <row r="31" spans="1:8" ht="11.25" customHeight="1" x14ac:dyDescent="0.2">
      <c r="A31" s="10"/>
      <c r="B31" s="8"/>
      <c r="C31" s="129">
        <f>ROUND(SUM(C27:C30),0)</f>
        <v>0</v>
      </c>
      <c r="D31" s="113"/>
      <c r="E31" s="113"/>
      <c r="F31" s="12"/>
      <c r="G31" s="12"/>
    </row>
    <row r="32" spans="1:8" ht="11.25" customHeight="1" x14ac:dyDescent="0.2">
      <c r="A32" s="10"/>
      <c r="B32" s="8"/>
      <c r="C32" s="76"/>
      <c r="D32" s="113"/>
      <c r="E32" s="113"/>
      <c r="F32" s="12"/>
      <c r="G32" s="12"/>
    </row>
    <row r="33" spans="1:8" ht="11.25" customHeight="1" x14ac:dyDescent="0.2">
      <c r="A33" s="10" t="s">
        <v>149</v>
      </c>
      <c r="B33" s="8"/>
      <c r="C33" s="76">
        <f>ROUNDDOWN(C31*0.15,2)</f>
        <v>0</v>
      </c>
      <c r="D33" s="113"/>
      <c r="E33" s="113"/>
      <c r="F33" s="12"/>
      <c r="G33" s="12"/>
    </row>
    <row r="34" spans="1:8" ht="11.25" customHeight="1" x14ac:dyDescent="0.2">
      <c r="A34" s="10"/>
      <c r="B34" s="8"/>
      <c r="C34" s="76"/>
      <c r="D34" s="113"/>
      <c r="E34" s="113"/>
      <c r="F34" s="12"/>
      <c r="G34" s="12"/>
    </row>
    <row r="35" spans="1:8" ht="11.25" customHeight="1" x14ac:dyDescent="0.2">
      <c r="A35" s="10" t="s">
        <v>150</v>
      </c>
      <c r="B35" s="8"/>
      <c r="C35" s="76">
        <f>-C29</f>
        <v>0</v>
      </c>
      <c r="D35" s="113"/>
      <c r="E35" s="113"/>
      <c r="F35" s="12"/>
      <c r="G35" s="12"/>
    </row>
    <row r="36" spans="1:8" ht="11.25" customHeight="1" x14ac:dyDescent="0.2">
      <c r="A36" s="10"/>
      <c r="B36" s="8"/>
      <c r="C36" s="76"/>
      <c r="D36" s="113"/>
      <c r="E36" s="113"/>
      <c r="F36" s="12"/>
      <c r="G36" s="12"/>
    </row>
    <row r="37" spans="1:8" ht="11.25" customHeight="1" thickBot="1" x14ac:dyDescent="0.25">
      <c r="A37" s="55" t="s">
        <v>151</v>
      </c>
      <c r="B37" s="8"/>
      <c r="C37" s="127">
        <f>SUM(C33:C36)</f>
        <v>0</v>
      </c>
      <c r="D37" s="113"/>
      <c r="E37" s="113"/>
      <c r="F37" s="12"/>
      <c r="G37" s="12"/>
    </row>
    <row r="38" spans="1:8" ht="11.25" customHeight="1" thickBot="1" x14ac:dyDescent="0.25">
      <c r="A38" s="63"/>
      <c r="B38" s="164"/>
      <c r="C38" s="181"/>
      <c r="D38" s="181"/>
      <c r="E38" s="181"/>
      <c r="F38" s="165"/>
      <c r="G38" s="165"/>
      <c r="H38" s="62"/>
    </row>
    <row r="39" spans="1:8" ht="11.25" customHeight="1" x14ac:dyDescent="0.2">
      <c r="A39" s="3"/>
      <c r="B39" s="8"/>
      <c r="C39" s="113"/>
      <c r="D39" s="113"/>
      <c r="E39" s="113"/>
      <c r="F39" s="12"/>
      <c r="G39" s="12"/>
    </row>
    <row r="40" spans="1:8" ht="11.25" customHeight="1" x14ac:dyDescent="0.2">
      <c r="A40" s="180" t="s">
        <v>254</v>
      </c>
      <c r="B40" s="8"/>
      <c r="C40" s="113"/>
      <c r="D40" s="113"/>
      <c r="E40" s="113"/>
      <c r="F40" s="12"/>
      <c r="G40" s="12"/>
    </row>
    <row r="41" spans="1:8" ht="11.25" customHeight="1" x14ac:dyDescent="0.2">
      <c r="A41" s="3"/>
      <c r="B41" s="8"/>
      <c r="C41" s="113"/>
      <c r="D41" s="113"/>
      <c r="E41" s="113"/>
      <c r="F41" s="12"/>
      <c r="G41" s="12"/>
    </row>
    <row r="42" spans="1:8" ht="11.25" customHeight="1" thickBot="1" x14ac:dyDescent="0.25">
      <c r="A42" s="1" t="s">
        <v>255</v>
      </c>
      <c r="C42" s="155">
        <f>D19+C37</f>
        <v>0</v>
      </c>
      <c r="D42" s="105"/>
      <c r="E42" s="75"/>
      <c r="F42" s="19"/>
      <c r="G42" s="19"/>
    </row>
    <row r="43" spans="1:8" ht="11.25" customHeight="1" x14ac:dyDescent="0.2">
      <c r="C43" s="14"/>
      <c r="D43" s="75"/>
      <c r="E43" s="14"/>
      <c r="F43" s="19"/>
      <c r="G43" s="19"/>
    </row>
    <row r="44" spans="1:8" ht="11.25" customHeight="1" x14ac:dyDescent="0.2">
      <c r="A44" s="10" t="s">
        <v>152</v>
      </c>
      <c r="B44" s="130">
        <f>'Exempt Pension'!K30</f>
        <v>0</v>
      </c>
      <c r="C44" s="75">
        <f>-ROUND(C42*B44,2)</f>
        <v>0</v>
      </c>
      <c r="D44" s="159"/>
      <c r="E44" s="108">
        <v>0</v>
      </c>
      <c r="F44" s="19"/>
      <c r="G44" s="19"/>
    </row>
    <row r="45" spans="1:8" ht="11.25" customHeight="1" x14ac:dyDescent="0.2">
      <c r="A45" s="10"/>
      <c r="B45" s="14"/>
      <c r="C45" s="14"/>
      <c r="E45" s="75"/>
      <c r="F45" s="19"/>
      <c r="G45" s="19"/>
    </row>
    <row r="46" spans="1:8" ht="11.25" customHeight="1" thickBot="1" x14ac:dyDescent="0.25">
      <c r="A46" s="55" t="s">
        <v>153</v>
      </c>
      <c r="B46" s="14"/>
      <c r="C46" s="67">
        <f>SUM(C42:C44)</f>
        <v>0</v>
      </c>
      <c r="E46" s="75"/>
      <c r="F46" s="19"/>
      <c r="G46" s="19"/>
    </row>
    <row r="47" spans="1:8" ht="11.25" customHeight="1" thickBot="1" x14ac:dyDescent="0.25">
      <c r="A47" s="166"/>
      <c r="B47" s="156"/>
      <c r="C47" s="156"/>
      <c r="D47" s="62"/>
      <c r="E47" s="156"/>
      <c r="F47" s="62"/>
      <c r="G47" s="62"/>
      <c r="H47" s="62"/>
    </row>
    <row r="48" spans="1:8" ht="11.25" customHeight="1" x14ac:dyDescent="0.2">
      <c r="A48" s="10"/>
      <c r="B48" s="14"/>
      <c r="C48" s="14"/>
      <c r="E48" s="75"/>
      <c r="F48" s="16"/>
      <c r="G48" s="16"/>
    </row>
    <row r="49" spans="1:7" ht="11.25" customHeight="1" x14ac:dyDescent="0.2">
      <c r="A49" s="55" t="s">
        <v>224</v>
      </c>
      <c r="B49" s="14"/>
      <c r="C49" s="14"/>
      <c r="E49" s="75"/>
      <c r="F49" s="16"/>
      <c r="G49" s="16"/>
    </row>
    <row r="50" spans="1:7" ht="11.25" customHeight="1" x14ac:dyDescent="0.2">
      <c r="A50" s="10"/>
      <c r="B50" s="14"/>
      <c r="C50" s="14"/>
      <c r="E50" s="75"/>
      <c r="F50" s="16"/>
      <c r="G50" s="16"/>
    </row>
    <row r="51" spans="1:7" ht="11.25" customHeight="1" x14ac:dyDescent="0.2">
      <c r="A51" s="10" t="s">
        <v>272</v>
      </c>
      <c r="B51" s="131"/>
      <c r="C51" s="160">
        <v>0</v>
      </c>
      <c r="E51" s="128">
        <v>0</v>
      </c>
      <c r="F51" s="12"/>
      <c r="G51" s="12"/>
    </row>
    <row r="52" spans="1:7" ht="11.25" customHeight="1" x14ac:dyDescent="0.2">
      <c r="A52" s="10"/>
      <c r="B52" s="14"/>
      <c r="C52" s="14"/>
      <c r="E52" s="16"/>
      <c r="F52" s="16"/>
      <c r="G52" s="16"/>
    </row>
    <row r="53" spans="1:7" ht="11.25" customHeight="1" x14ac:dyDescent="0.2">
      <c r="A53" s="10" t="s">
        <v>154</v>
      </c>
      <c r="B53" s="131"/>
      <c r="C53" s="72">
        <f>C46-C51</f>
        <v>0</v>
      </c>
      <c r="E53" s="76">
        <f>C51-E51</f>
        <v>0</v>
      </c>
      <c r="F53" s="12"/>
      <c r="G53" s="12"/>
    </row>
    <row r="54" spans="1:7" ht="11.25" customHeight="1" x14ac:dyDescent="0.2">
      <c r="A54" s="10"/>
      <c r="B54" s="14"/>
      <c r="C54" s="14"/>
    </row>
    <row r="55" spans="1:7" ht="11.25" customHeight="1" x14ac:dyDescent="0.2">
      <c r="A55" s="55" t="s">
        <v>271</v>
      </c>
      <c r="B55" s="14"/>
      <c r="C55" s="87">
        <f>SUM(C51:C54)</f>
        <v>0</v>
      </c>
      <c r="E55" s="87">
        <f>SUM(E51:E54)</f>
        <v>0</v>
      </c>
    </row>
    <row r="56" spans="1:7" ht="11.25" customHeight="1" x14ac:dyDescent="0.2">
      <c r="A56" s="10"/>
      <c r="B56" s="14"/>
      <c r="C56" s="75"/>
    </row>
    <row r="57" spans="1:7" ht="11.25" customHeight="1" x14ac:dyDescent="0.2">
      <c r="A57" s="10" t="s">
        <v>155</v>
      </c>
      <c r="B57" s="14"/>
      <c r="C57" s="75">
        <f>IF(C46&lt;0,-C46,0)</f>
        <v>0</v>
      </c>
      <c r="E57" s="14">
        <f>IF(E55&lt;0,-E55,0)</f>
        <v>0</v>
      </c>
    </row>
    <row r="58" spans="1:7" ht="11.25" customHeight="1" thickBot="1" x14ac:dyDescent="0.25">
      <c r="A58" s="10"/>
      <c r="B58" s="14"/>
      <c r="C58" s="75"/>
      <c r="E58" s="14"/>
    </row>
    <row r="59" spans="1:7" ht="11.25" customHeight="1" thickBot="1" x14ac:dyDescent="0.25">
      <c r="A59" s="55" t="s">
        <v>270</v>
      </c>
      <c r="B59" s="14"/>
      <c r="C59" s="132">
        <f>SUM(C55:C58)</f>
        <v>0</v>
      </c>
      <c r="E59" s="132">
        <f>SUM(E55:E58)</f>
        <v>0</v>
      </c>
    </row>
    <row r="60" spans="1:7" ht="11.25" customHeight="1" x14ac:dyDescent="0.2">
      <c r="A60" s="2"/>
      <c r="C60" s="14"/>
      <c r="D60" s="14"/>
      <c r="E60" s="14"/>
    </row>
  </sheetData>
  <mergeCells count="8">
    <mergeCell ref="A5:H5"/>
    <mergeCell ref="A3:H3"/>
    <mergeCell ref="A1:H1"/>
    <mergeCell ref="C8:C9"/>
    <mergeCell ref="F8:F9"/>
    <mergeCell ref="G8:G9"/>
    <mergeCell ref="H8:H9"/>
    <mergeCell ref="D8:E8"/>
  </mergeCells>
  <pageMargins left="0" right="0" top="0.55118110236220474" bottom="0.31496062992125984" header="0.15748031496062992" footer="0.15748031496062992"/>
  <pageSetup paperSize="9" scale="79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92"/>
  <sheetViews>
    <sheetView workbookViewId="0">
      <selection activeCell="F64" sqref="F64"/>
    </sheetView>
  </sheetViews>
  <sheetFormatPr defaultColWidth="37.140625" defaultRowHeight="11.25" customHeight="1" x14ac:dyDescent="0.2"/>
  <cols>
    <col min="1" max="1" width="50.85546875" style="1" bestFit="1" customWidth="1"/>
    <col min="2" max="2" width="9.5703125" style="1" customWidth="1"/>
    <col min="3" max="3" width="10.42578125" style="14" bestFit="1" customWidth="1"/>
    <col min="4" max="4" width="5.140625" style="1" bestFit="1" customWidth="1"/>
    <col min="5" max="5" width="11.5703125" style="77" bestFit="1" customWidth="1"/>
    <col min="6" max="6" width="12.140625" style="14" customWidth="1"/>
    <col min="7" max="7" width="11.7109375" style="1" customWidth="1"/>
    <col min="8" max="16384" width="37.140625" style="1"/>
  </cols>
  <sheetData>
    <row r="1" spans="1:7" ht="11.25" customHeight="1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7" ht="11.25" customHeight="1" x14ac:dyDescent="0.2">
      <c r="A3" s="361" t="s">
        <v>156</v>
      </c>
      <c r="B3" s="361"/>
      <c r="C3" s="361"/>
      <c r="D3" s="361"/>
      <c r="E3" s="361"/>
      <c r="F3" s="361"/>
    </row>
    <row r="5" spans="1:7" ht="11.25" customHeight="1" x14ac:dyDescent="0.2">
      <c r="A5" s="364">
        <f>'Data Sheet'!B6</f>
        <v>44742</v>
      </c>
      <c r="B5" s="364"/>
      <c r="C5" s="364"/>
      <c r="D5" s="364"/>
      <c r="E5" s="364"/>
      <c r="F5" s="364"/>
    </row>
    <row r="6" spans="1:7" ht="11.25" customHeight="1" thickBot="1" x14ac:dyDescent="0.25">
      <c r="A6" s="62"/>
      <c r="B6" s="62"/>
      <c r="C6" s="156"/>
      <c r="D6" s="62"/>
      <c r="E6" s="157"/>
      <c r="F6" s="156"/>
    </row>
    <row r="8" spans="1:7" ht="11.25" customHeight="1" x14ac:dyDescent="0.2">
      <c r="A8" s="1" t="s">
        <v>285</v>
      </c>
      <c r="B8" s="5"/>
      <c r="C8" s="75">
        <f>'Tax Calc'!B116</f>
        <v>163114.03999999998</v>
      </c>
      <c r="D8" s="13">
        <v>0.15</v>
      </c>
      <c r="E8" s="262">
        <f>ROUND(D8*C8,2)</f>
        <v>24467.11</v>
      </c>
    </row>
    <row r="9" spans="1:7" ht="11.25" customHeight="1" x14ac:dyDescent="0.2">
      <c r="B9" s="5"/>
      <c r="C9" s="75"/>
      <c r="D9" s="13"/>
      <c r="E9" s="107"/>
    </row>
    <row r="10" spans="1:7" ht="11.25" customHeight="1" x14ac:dyDescent="0.2">
      <c r="A10" s="2" t="s">
        <v>105</v>
      </c>
      <c r="B10" s="5"/>
      <c r="C10" s="75"/>
      <c r="D10" s="13"/>
      <c r="E10" s="107"/>
    </row>
    <row r="11" spans="1:7" ht="11.25" customHeight="1" x14ac:dyDescent="0.2">
      <c r="B11" s="5"/>
      <c r="C11" s="75"/>
      <c r="D11" s="13"/>
      <c r="E11" s="107"/>
    </row>
    <row r="12" spans="1:7" ht="11.25" customHeight="1" x14ac:dyDescent="0.2">
      <c r="A12" s="106" t="s">
        <v>175</v>
      </c>
      <c r="C12" s="108">
        <v>0</v>
      </c>
      <c r="D12" s="13">
        <v>0.15</v>
      </c>
      <c r="E12" s="107">
        <f>ROUND(D12*C12,2)</f>
        <v>0</v>
      </c>
      <c r="F12" s="77"/>
      <c r="G12" s="5"/>
    </row>
    <row r="13" spans="1:7" ht="11.25" customHeight="1" x14ac:dyDescent="0.2">
      <c r="A13" s="106"/>
      <c r="B13" s="5"/>
      <c r="C13" s="75"/>
      <c r="D13" s="13"/>
      <c r="E13" s="107"/>
      <c r="F13" s="77"/>
    </row>
    <row r="14" spans="1:7" ht="11.25" customHeight="1" x14ac:dyDescent="0.2">
      <c r="A14" s="106" t="s">
        <v>161</v>
      </c>
      <c r="B14" s="5"/>
      <c r="C14" s="75">
        <f>'Tax Calc'!D13</f>
        <v>0</v>
      </c>
      <c r="D14" s="13">
        <v>0.15</v>
      </c>
      <c r="E14" s="262">
        <f>ROUND(D14*C14,2)</f>
        <v>0</v>
      </c>
      <c r="F14" s="77"/>
    </row>
    <row r="15" spans="1:7" ht="11.25" customHeight="1" x14ac:dyDescent="0.2">
      <c r="A15" s="106"/>
      <c r="B15" s="5"/>
      <c r="C15" s="75"/>
      <c r="D15" s="13"/>
      <c r="E15" s="107"/>
      <c r="F15" s="77"/>
    </row>
    <row r="16" spans="1:7" ht="11.25" customHeight="1" x14ac:dyDescent="0.2">
      <c r="A16" s="106" t="s">
        <v>163</v>
      </c>
      <c r="B16" s="5"/>
      <c r="C16" s="75">
        <f>'Tax Calc'!D21+'Tax Calc'!D36</f>
        <v>0</v>
      </c>
      <c r="D16" s="13">
        <v>0.15</v>
      </c>
      <c r="E16" s="107">
        <f t="shared" ref="E16:E22" si="0">ROUND(D16*C16,2)</f>
        <v>0</v>
      </c>
      <c r="F16" s="77"/>
    </row>
    <row r="17" spans="1:7" ht="11.25" customHeight="1" x14ac:dyDescent="0.2">
      <c r="A17" s="106"/>
      <c r="B17" s="5"/>
      <c r="C17" s="75"/>
      <c r="D17" s="13"/>
      <c r="E17" s="107"/>
      <c r="F17" s="77"/>
    </row>
    <row r="18" spans="1:7" ht="11.25" customHeight="1" x14ac:dyDescent="0.2">
      <c r="A18" s="106" t="s">
        <v>179</v>
      </c>
      <c r="B18" s="5"/>
      <c r="C18" s="108">
        <v>0</v>
      </c>
      <c r="D18" s="13">
        <v>1</v>
      </c>
      <c r="E18" s="107">
        <f t="shared" si="0"/>
        <v>0</v>
      </c>
      <c r="F18" s="77"/>
    </row>
    <row r="19" spans="1:7" ht="11.25" customHeight="1" x14ac:dyDescent="0.2">
      <c r="A19" s="106"/>
      <c r="B19" s="5"/>
      <c r="C19" s="75"/>
      <c r="D19" s="13"/>
      <c r="E19" s="107"/>
      <c r="F19" s="77"/>
    </row>
    <row r="20" spans="1:7" ht="11.25" customHeight="1" x14ac:dyDescent="0.2">
      <c r="A20" s="269" t="s">
        <v>295</v>
      </c>
      <c r="B20" s="5"/>
      <c r="C20" s="107">
        <f>IF('Tax Calc'!E75&lt;0,-'Tax Calc'!E75,0)</f>
        <v>0</v>
      </c>
      <c r="D20" s="13">
        <v>0.15</v>
      </c>
      <c r="E20" s="107">
        <f t="shared" si="0"/>
        <v>0</v>
      </c>
      <c r="F20" s="77"/>
    </row>
    <row r="21" spans="1:7" ht="11.25" customHeight="1" x14ac:dyDescent="0.2">
      <c r="A21" s="106"/>
      <c r="B21" s="5"/>
      <c r="C21" s="75"/>
      <c r="D21" s="13"/>
      <c r="E21" s="107"/>
      <c r="F21" s="77"/>
    </row>
    <row r="22" spans="1:7" ht="11.25" customHeight="1" x14ac:dyDescent="0.2">
      <c r="A22" s="134" t="s">
        <v>162</v>
      </c>
      <c r="B22" s="5"/>
      <c r="C22" s="108">
        <v>0</v>
      </c>
      <c r="D22" s="13">
        <v>0.15</v>
      </c>
      <c r="E22" s="107">
        <f t="shared" si="0"/>
        <v>0</v>
      </c>
      <c r="F22" s="77"/>
    </row>
    <row r="23" spans="1:7" ht="11.25" customHeight="1" x14ac:dyDescent="0.2">
      <c r="A23" s="106"/>
      <c r="B23" s="5"/>
      <c r="C23" s="75"/>
      <c r="D23" s="13"/>
      <c r="E23" s="107"/>
      <c r="F23" s="77"/>
    </row>
    <row r="24" spans="1:7" ht="11.25" customHeight="1" x14ac:dyDescent="0.2">
      <c r="A24" s="55" t="s">
        <v>106</v>
      </c>
      <c r="B24" s="5"/>
      <c r="C24" s="75"/>
      <c r="D24" s="13"/>
      <c r="E24" s="107"/>
      <c r="F24" s="77"/>
    </row>
    <row r="25" spans="1:7" ht="11.25" customHeight="1" x14ac:dyDescent="0.2">
      <c r="A25" s="106"/>
      <c r="B25" s="5"/>
      <c r="C25" s="75"/>
      <c r="D25" s="13"/>
      <c r="E25" s="107"/>
      <c r="F25" s="77"/>
    </row>
    <row r="26" spans="1:7" ht="11.25" customHeight="1" x14ac:dyDescent="0.2">
      <c r="A26" s="106" t="s">
        <v>82</v>
      </c>
      <c r="B26" s="5"/>
      <c r="C26" s="75">
        <f>-'Tax Calc'!D110</f>
        <v>0</v>
      </c>
      <c r="D26" s="13">
        <v>0.15</v>
      </c>
      <c r="E26" s="262">
        <f>ROUND(D26*C26,2)</f>
        <v>0</v>
      </c>
      <c r="F26" s="77"/>
    </row>
    <row r="27" spans="1:7" ht="11.25" customHeight="1" x14ac:dyDescent="0.2">
      <c r="A27" s="106"/>
      <c r="B27" s="5"/>
      <c r="C27" s="107"/>
      <c r="D27" s="13"/>
      <c r="E27" s="107"/>
      <c r="F27" s="77"/>
    </row>
    <row r="28" spans="1:7" ht="11.25" customHeight="1" x14ac:dyDescent="0.2">
      <c r="A28" s="106" t="s">
        <v>108</v>
      </c>
      <c r="B28" s="5"/>
      <c r="C28" s="107">
        <f>-'Tax Calc'!E110</f>
        <v>0</v>
      </c>
      <c r="D28" s="13">
        <v>0.15</v>
      </c>
      <c r="E28" s="107">
        <f>ROUND(D28*C28,2)</f>
        <v>0</v>
      </c>
      <c r="F28" s="77"/>
    </row>
    <row r="29" spans="1:7" ht="11.25" customHeight="1" x14ac:dyDescent="0.2">
      <c r="A29" s="106"/>
      <c r="B29" s="5"/>
      <c r="C29" s="107"/>
      <c r="D29" s="13"/>
      <c r="E29" s="107"/>
      <c r="F29" s="77"/>
    </row>
    <row r="30" spans="1:7" ht="11.25" customHeight="1" x14ac:dyDescent="0.2">
      <c r="A30" s="106" t="s">
        <v>164</v>
      </c>
      <c r="B30" s="5"/>
      <c r="C30" s="107">
        <f>'Tax Calc'!D41</f>
        <v>0</v>
      </c>
      <c r="D30" s="13">
        <v>0.15</v>
      </c>
      <c r="E30" s="107">
        <f>ROUND(D30*C30,2)</f>
        <v>0</v>
      </c>
      <c r="F30" s="77"/>
    </row>
    <row r="31" spans="1:7" ht="11.25" customHeight="1" x14ac:dyDescent="0.2">
      <c r="A31" s="106"/>
      <c r="B31" s="5"/>
      <c r="C31" s="107"/>
      <c r="D31" s="13"/>
      <c r="E31" s="107"/>
      <c r="F31" s="77"/>
    </row>
    <row r="32" spans="1:7" ht="11.25" customHeight="1" x14ac:dyDescent="0.2">
      <c r="A32" s="106" t="s">
        <v>165</v>
      </c>
      <c r="C32" s="107">
        <f>'Provn Def Income Tax'!C51</f>
        <v>0</v>
      </c>
      <c r="D32" s="13">
        <v>1</v>
      </c>
      <c r="E32" s="262">
        <f>ROUND(C32*D32,2)</f>
        <v>0</v>
      </c>
      <c r="F32" s="77"/>
      <c r="G32" s="5"/>
    </row>
    <row r="33" spans="1:6" ht="11.25" customHeight="1" x14ac:dyDescent="0.2">
      <c r="A33" s="106"/>
      <c r="B33" s="5"/>
      <c r="C33" s="107"/>
      <c r="D33" s="13"/>
      <c r="E33" s="107"/>
      <c r="F33" s="77"/>
    </row>
    <row r="34" spans="1:6" ht="11.25" customHeight="1" x14ac:dyDescent="0.2">
      <c r="A34" s="110" t="s">
        <v>166</v>
      </c>
      <c r="B34" s="5"/>
      <c r="C34" s="107"/>
      <c r="D34" s="13"/>
      <c r="E34" s="107"/>
      <c r="F34" s="77"/>
    </row>
    <row r="35" spans="1:6" ht="11.25" customHeight="1" x14ac:dyDescent="0.2">
      <c r="A35" s="106"/>
      <c r="B35" s="5"/>
      <c r="C35" s="107"/>
      <c r="D35" s="13"/>
      <c r="E35" s="107"/>
      <c r="F35" s="77"/>
    </row>
    <row r="36" spans="1:6" ht="11.25" customHeight="1" x14ac:dyDescent="0.2">
      <c r="A36" s="106" t="s">
        <v>167</v>
      </c>
      <c r="B36" s="5"/>
      <c r="C36" s="107">
        <f>'Tax Calc'!D37</f>
        <v>-21495</v>
      </c>
      <c r="D36" s="13">
        <v>0.15</v>
      </c>
      <c r="E36" s="262">
        <f>ROUND(D36*C36,2)</f>
        <v>-3224.25</v>
      </c>
      <c r="F36" s="77"/>
    </row>
    <row r="37" spans="1:6" ht="11.25" customHeight="1" x14ac:dyDescent="0.2">
      <c r="A37" s="106"/>
      <c r="B37" s="5"/>
      <c r="C37" s="107"/>
      <c r="D37" s="13"/>
      <c r="E37" s="107"/>
      <c r="F37" s="77"/>
    </row>
    <row r="38" spans="1:6" ht="11.25" customHeight="1" x14ac:dyDescent="0.2">
      <c r="A38" s="106" t="s">
        <v>168</v>
      </c>
      <c r="B38" s="5"/>
      <c r="C38" s="107">
        <f>'Tax Calc'!D40</f>
        <v>0</v>
      </c>
      <c r="D38" s="13">
        <v>0.15</v>
      </c>
      <c r="E38" s="107">
        <f>ROUND(D38*C38,2)</f>
        <v>0</v>
      </c>
      <c r="F38" s="77">
        <f>SUM(E36:E40)</f>
        <v>-3224.25</v>
      </c>
    </row>
    <row r="39" spans="1:6" ht="11.25" customHeight="1" x14ac:dyDescent="0.2">
      <c r="A39" s="106"/>
      <c r="B39" s="5"/>
      <c r="C39" s="107"/>
      <c r="D39" s="13"/>
      <c r="E39" s="107"/>
      <c r="F39" s="77"/>
    </row>
    <row r="40" spans="1:6" ht="11.25" customHeight="1" x14ac:dyDescent="0.2">
      <c r="A40" s="106" t="s">
        <v>169</v>
      </c>
      <c r="B40" s="5"/>
      <c r="C40" s="107">
        <f>('Provn Def Income Tax'!E21-'Provn Def Income Tax'!E19)</f>
        <v>0</v>
      </c>
      <c r="D40" s="13">
        <v>1</v>
      </c>
      <c r="E40" s="262">
        <f>ROUND(C40*D40,2)</f>
        <v>0</v>
      </c>
      <c r="F40" s="77"/>
    </row>
    <row r="41" spans="1:6" ht="11.25" customHeight="1" x14ac:dyDescent="0.2">
      <c r="A41" s="106"/>
      <c r="C41" s="107"/>
      <c r="E41" s="107"/>
      <c r="F41" s="77"/>
    </row>
    <row r="42" spans="1:6" ht="11.25" customHeight="1" x14ac:dyDescent="0.2">
      <c r="A42" s="110" t="s">
        <v>170</v>
      </c>
      <c r="C42" s="107"/>
      <c r="E42" s="107"/>
      <c r="F42" s="77"/>
    </row>
    <row r="43" spans="1:6" ht="11.25" customHeight="1" x14ac:dyDescent="0.2">
      <c r="A43" s="106"/>
      <c r="C43" s="107"/>
      <c r="E43" s="107"/>
      <c r="F43" s="77"/>
    </row>
    <row r="44" spans="1:6" ht="11.25" customHeight="1" x14ac:dyDescent="0.2">
      <c r="A44" s="106" t="s">
        <v>94</v>
      </c>
      <c r="B44" s="5"/>
      <c r="C44" s="107">
        <f>-'Tax Calc'!D80</f>
        <v>0</v>
      </c>
      <c r="D44" s="13">
        <v>0.85</v>
      </c>
      <c r="E44" s="107">
        <f>ROUND(D44*C44,2)</f>
        <v>0</v>
      </c>
      <c r="F44" s="77"/>
    </row>
    <row r="45" spans="1:6" ht="11.25" customHeight="1" x14ac:dyDescent="0.2">
      <c r="A45" s="106"/>
      <c r="B45" s="5"/>
      <c r="C45" s="107"/>
      <c r="D45" s="13"/>
      <c r="E45" s="107"/>
      <c r="F45" s="77"/>
    </row>
    <row r="46" spans="1:6" ht="11.25" customHeight="1" x14ac:dyDescent="0.2">
      <c r="A46" s="106" t="s">
        <v>171</v>
      </c>
      <c r="B46" s="5"/>
      <c r="C46" s="107">
        <f>-('Provn Def Income Tax'!C29-'Provn Def Income Tax'!E29)</f>
        <v>0</v>
      </c>
      <c r="D46" s="13">
        <v>0.85</v>
      </c>
      <c r="E46" s="107">
        <f>ROUND(D46*C46,2)</f>
        <v>0</v>
      </c>
      <c r="F46" s="77"/>
    </row>
    <row r="47" spans="1:6" ht="11.25" customHeight="1" x14ac:dyDescent="0.2">
      <c r="A47" s="106"/>
      <c r="B47" s="5"/>
      <c r="C47" s="107"/>
      <c r="E47" s="107"/>
      <c r="F47" s="30"/>
    </row>
    <row r="48" spans="1:6" ht="11.25" customHeight="1" x14ac:dyDescent="0.2">
      <c r="A48" s="106" t="s">
        <v>172</v>
      </c>
      <c r="B48" s="5"/>
      <c r="C48" s="107">
        <f>-'Tax Calc'!D83</f>
        <v>0</v>
      </c>
      <c r="D48" s="13">
        <v>0.85</v>
      </c>
      <c r="E48" s="107">
        <f>ROUND(D48*C48,2)</f>
        <v>0</v>
      </c>
      <c r="F48" s="268">
        <f>SUM(E44:E52)</f>
        <v>0</v>
      </c>
    </row>
    <row r="49" spans="1:7" ht="11.25" customHeight="1" x14ac:dyDescent="0.2">
      <c r="A49" s="106"/>
      <c r="B49" s="5"/>
      <c r="C49" s="107"/>
      <c r="D49" s="13"/>
      <c r="E49" s="107"/>
      <c r="F49" s="77"/>
    </row>
    <row r="50" spans="1:7" ht="11.25" customHeight="1" x14ac:dyDescent="0.2">
      <c r="A50" s="106" t="s">
        <v>173</v>
      </c>
      <c r="B50" s="5"/>
      <c r="C50" s="107">
        <f>-'Tax Calc'!D84</f>
        <v>0</v>
      </c>
      <c r="D50" s="13">
        <v>1</v>
      </c>
      <c r="E50" s="107">
        <f>ROUND(D50*C50,2)</f>
        <v>0</v>
      </c>
      <c r="F50" s="77"/>
      <c r="G50" s="66"/>
    </row>
    <row r="51" spans="1:7" ht="11.25" customHeight="1" x14ac:dyDescent="0.2">
      <c r="A51" s="106"/>
      <c r="B51" s="5"/>
      <c r="C51" s="75"/>
      <c r="D51" s="13"/>
      <c r="E51" s="107"/>
      <c r="F51" s="77"/>
      <c r="G51" s="66"/>
    </row>
    <row r="52" spans="1:7" ht="11.25" customHeight="1" x14ac:dyDescent="0.2">
      <c r="A52" s="106" t="s">
        <v>230</v>
      </c>
      <c r="B52" s="5"/>
      <c r="C52" s="108">
        <v>0</v>
      </c>
      <c r="D52" s="13">
        <v>1</v>
      </c>
      <c r="E52" s="107">
        <f>ROUND(D52*C52,2)</f>
        <v>0</v>
      </c>
      <c r="F52" s="77"/>
      <c r="G52" s="66"/>
    </row>
    <row r="53" spans="1:7" ht="11.25" customHeight="1" x14ac:dyDescent="0.2">
      <c r="A53" s="106"/>
      <c r="B53" s="5"/>
      <c r="C53" s="75"/>
      <c r="D53" s="13"/>
      <c r="E53" s="107"/>
      <c r="F53" s="77"/>
    </row>
    <row r="54" spans="1:7" ht="11.25" customHeight="1" x14ac:dyDescent="0.2">
      <c r="A54" s="106" t="s">
        <v>36</v>
      </c>
      <c r="B54" s="5"/>
      <c r="C54" s="107">
        <f>'Tax Calc'!E49-'Tax Calc'!D69+'Tax Calc'!E71</f>
        <v>0</v>
      </c>
      <c r="D54" s="13">
        <v>0.15</v>
      </c>
      <c r="E54" s="107">
        <f>ROUND(D54*C54,2)</f>
        <v>0</v>
      </c>
      <c r="F54" s="77"/>
    </row>
    <row r="55" spans="1:7" ht="11.25" customHeight="1" x14ac:dyDescent="0.2">
      <c r="A55" s="106"/>
      <c r="B55" s="5"/>
      <c r="C55" s="107"/>
      <c r="D55" s="13"/>
      <c r="E55" s="107"/>
      <c r="F55" s="268">
        <f>SUM(E54:E56)</f>
        <v>0</v>
      </c>
    </row>
    <row r="56" spans="1:7" ht="11.25" customHeight="1" x14ac:dyDescent="0.2">
      <c r="A56" s="106" t="s">
        <v>174</v>
      </c>
      <c r="B56" s="5"/>
      <c r="C56" s="107">
        <f>('Provn Def Income Tax'!$C$44-'Provn Def Income Tax'!$E$44)</f>
        <v>0</v>
      </c>
      <c r="D56" s="13">
        <v>1</v>
      </c>
      <c r="E56" s="107">
        <f>ROUND(C56*D56,2)</f>
        <v>0</v>
      </c>
      <c r="F56" s="77"/>
    </row>
    <row r="57" spans="1:7" ht="11.25" customHeight="1" x14ac:dyDescent="0.2">
      <c r="A57" s="106"/>
      <c r="B57" s="5"/>
      <c r="C57" s="75"/>
      <c r="D57" s="13"/>
      <c r="E57" s="107"/>
      <c r="F57" s="77"/>
    </row>
    <row r="58" spans="1:7" ht="11.25" customHeight="1" x14ac:dyDescent="0.2">
      <c r="A58" s="106" t="s">
        <v>178</v>
      </c>
      <c r="C58" s="51">
        <v>0</v>
      </c>
      <c r="D58" s="13">
        <v>1</v>
      </c>
      <c r="E58" s="77">
        <f>ROUND(C58*D58,2)</f>
        <v>0</v>
      </c>
      <c r="F58" s="77"/>
    </row>
    <row r="59" spans="1:7" ht="11.25" customHeight="1" x14ac:dyDescent="0.2">
      <c r="D59" s="13"/>
      <c r="F59" s="77"/>
    </row>
    <row r="60" spans="1:7" ht="11.25" customHeight="1" x14ac:dyDescent="0.2">
      <c r="A60" s="134" t="s">
        <v>307</v>
      </c>
      <c r="C60" s="51"/>
      <c r="D60" s="13">
        <v>1</v>
      </c>
      <c r="E60" s="77">
        <f>ROUND(C60*D60,2)</f>
        <v>0</v>
      </c>
      <c r="F60" s="77"/>
    </row>
    <row r="61" spans="1:7" ht="11.25" customHeight="1" x14ac:dyDescent="0.2">
      <c r="D61" s="13"/>
    </row>
    <row r="62" spans="1:7" ht="11.25" customHeight="1" x14ac:dyDescent="0.2">
      <c r="A62" s="134" t="s">
        <v>162</v>
      </c>
      <c r="C62" s="51"/>
      <c r="D62" s="13">
        <v>0.15</v>
      </c>
      <c r="E62" s="77">
        <f>ROUND(C62*D62,2)</f>
        <v>0</v>
      </c>
    </row>
    <row r="63" spans="1:7" ht="11.25" customHeight="1" thickBot="1" x14ac:dyDescent="0.25">
      <c r="D63" s="13"/>
    </row>
    <row r="64" spans="1:7" ht="11.25" customHeight="1" thickBot="1" x14ac:dyDescent="0.25">
      <c r="A64" s="2" t="s">
        <v>177</v>
      </c>
      <c r="D64" s="13"/>
      <c r="E64" s="107"/>
      <c r="F64" s="132">
        <f>SUM(E8:E63)</f>
        <v>21242.86</v>
      </c>
      <c r="G64" s="159"/>
    </row>
    <row r="65" spans="1:7" ht="11.25" customHeight="1" x14ac:dyDescent="0.2">
      <c r="D65" s="13"/>
    </row>
    <row r="66" spans="1:7" ht="11.25" customHeight="1" x14ac:dyDescent="0.2">
      <c r="D66" s="13"/>
    </row>
    <row r="68" spans="1:7" ht="11.25" customHeight="1" x14ac:dyDescent="0.2">
      <c r="A68" s="1" t="s">
        <v>9</v>
      </c>
    </row>
    <row r="69" spans="1:7" ht="11.25" customHeight="1" x14ac:dyDescent="0.2">
      <c r="A69" s="172" t="s">
        <v>59</v>
      </c>
      <c r="C69" s="14">
        <f>ROUND('Provn Def Income Tax'!E59,2)</f>
        <v>0</v>
      </c>
      <c r="D69" s="14"/>
    </row>
    <row r="70" spans="1:7" ht="11.25" customHeight="1" x14ac:dyDescent="0.2">
      <c r="A70" s="172" t="s">
        <v>176</v>
      </c>
      <c r="C70" s="14">
        <f>ROUND('Provn Def Income Tax'!C59,2)</f>
        <v>0</v>
      </c>
      <c r="D70" s="14"/>
    </row>
    <row r="71" spans="1:7" ht="11.25" customHeight="1" x14ac:dyDescent="0.2">
      <c r="D71" s="14"/>
      <c r="E71" s="77">
        <f>(C70-C69)</f>
        <v>0</v>
      </c>
    </row>
    <row r="72" spans="1:7" ht="11.25" customHeight="1" x14ac:dyDescent="0.2">
      <c r="B72" s="5"/>
      <c r="D72" s="14"/>
    </row>
    <row r="73" spans="1:7" ht="11.25" customHeight="1" x14ac:dyDescent="0.2">
      <c r="A73" s="1" t="s">
        <v>8</v>
      </c>
      <c r="B73" s="5"/>
      <c r="D73" s="14"/>
      <c r="E73" s="107">
        <f>'Tax Calc'!E87</f>
        <v>15945.59</v>
      </c>
    </row>
    <row r="74" spans="1:7" ht="11.25" customHeight="1" x14ac:dyDescent="0.2">
      <c r="D74" s="14"/>
    </row>
    <row r="75" spans="1:7" ht="11.25" customHeight="1" x14ac:dyDescent="0.2">
      <c r="D75" s="14"/>
      <c r="F75" s="75">
        <f>SUM(E70:E73)</f>
        <v>15945.59</v>
      </c>
    </row>
    <row r="76" spans="1:7" ht="11.25" customHeight="1" x14ac:dyDescent="0.2">
      <c r="D76" s="14"/>
      <c r="F76" s="75"/>
    </row>
    <row r="77" spans="1:7" ht="11.25" customHeight="1" x14ac:dyDescent="0.2">
      <c r="A77" s="1" t="s">
        <v>10</v>
      </c>
      <c r="D77" s="14"/>
      <c r="F77" s="75">
        <f>F75-F64</f>
        <v>-5297.27</v>
      </c>
      <c r="G77" s="159"/>
    </row>
    <row r="78" spans="1:7" ht="11.25" customHeight="1" x14ac:dyDescent="0.2">
      <c r="D78" s="14"/>
      <c r="F78" s="75"/>
    </row>
    <row r="79" spans="1:7" ht="11.25" customHeight="1" x14ac:dyDescent="0.2">
      <c r="A79" s="2" t="s">
        <v>11</v>
      </c>
      <c r="C79" s="126"/>
      <c r="D79" s="126"/>
      <c r="E79" s="136"/>
      <c r="F79" s="75">
        <f>ROUND(F77/0.15,2)</f>
        <v>-35315.129999999997</v>
      </c>
    </row>
    <row r="80" spans="1:7" ht="11.25" customHeight="1" x14ac:dyDescent="0.2">
      <c r="D80" s="14"/>
    </row>
    <row r="81" spans="1:6" ht="11.25" customHeight="1" x14ac:dyDescent="0.2">
      <c r="B81" s="2"/>
      <c r="D81" s="14"/>
      <c r="F81" s="126"/>
    </row>
    <row r="88" spans="1:6" ht="11.25" customHeight="1" x14ac:dyDescent="0.2">
      <c r="A88" s="3"/>
    </row>
    <row r="92" spans="1:6" ht="11.25" customHeight="1" x14ac:dyDescent="0.2">
      <c r="B92" s="15"/>
    </row>
  </sheetData>
  <mergeCells count="3">
    <mergeCell ref="A1:F1"/>
    <mergeCell ref="A3:F3"/>
    <mergeCell ref="A5:F5"/>
  </mergeCells>
  <phoneticPr fontId="6" type="noConversion"/>
  <pageMargins left="0" right="0" top="0.55118110236220474" bottom="0.31496062992125984" header="0.15748031496062992" footer="0.15748031496062992"/>
  <pageSetup paperSize="9" scale="95" orientation="portrait" r:id="rId1"/>
  <headerFooter alignWithMargins="0">
    <oddHeader xml:space="preserve">&amp;C&amp;"Arial,Bold"
</oddHeader>
    <oddFooter>&amp;L&amp;6&amp;Z&amp;F&amp;C&amp;6&amp;A&amp;R&amp;6&amp;D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N24"/>
  <sheetViews>
    <sheetView topLeftCell="B1" workbookViewId="0">
      <selection activeCell="J13" sqref="J12:J13"/>
    </sheetView>
  </sheetViews>
  <sheetFormatPr defaultColWidth="9.140625" defaultRowHeight="11.25" customHeight="1" x14ac:dyDescent="0.2"/>
  <cols>
    <col min="1" max="1" width="21.7109375" style="1" customWidth="1"/>
    <col min="2" max="2" width="12.7109375" style="1" customWidth="1"/>
    <col min="3" max="3" width="5.28515625" style="1" bestFit="1" customWidth="1"/>
    <col min="4" max="4" width="11.7109375" style="1" bestFit="1" customWidth="1"/>
    <col min="5" max="5" width="12.7109375" style="1" customWidth="1"/>
    <col min="6" max="6" width="10.5703125" style="1" bestFit="1" customWidth="1"/>
    <col min="7" max="7" width="8.7109375" style="1" bestFit="1" customWidth="1"/>
    <col min="8" max="8" width="10.28515625" style="1" bestFit="1" customWidth="1"/>
    <col min="9" max="9" width="12" style="1" customWidth="1"/>
    <col min="10" max="10" width="9.85546875" style="1" bestFit="1" customWidth="1"/>
    <col min="11" max="11" width="9.28515625" style="1" bestFit="1" customWidth="1"/>
    <col min="12" max="12" width="12.85546875" style="1" customWidth="1"/>
    <col min="13" max="13" width="9.28515625" style="1" bestFit="1" customWidth="1"/>
    <col min="14" max="16384" width="9.140625" style="1"/>
  </cols>
  <sheetData>
    <row r="1" spans="1:14" ht="11.25" customHeight="1" x14ac:dyDescent="0.2">
      <c r="A1" s="347" t="str">
        <f>'Data Sheet'!B2</f>
        <v>Oak Pension Fund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3" spans="1:14" ht="11.25" customHeight="1" x14ac:dyDescent="0.2">
      <c r="A3" s="361" t="s">
        <v>180</v>
      </c>
      <c r="B3" s="361"/>
      <c r="C3" s="361"/>
      <c r="D3" s="361"/>
      <c r="E3" s="361"/>
      <c r="F3" s="361"/>
      <c r="G3" s="361"/>
      <c r="H3" s="361"/>
      <c r="I3" s="361"/>
      <c r="J3" s="361"/>
      <c r="K3" s="361"/>
    </row>
    <row r="4" spans="1:14" s="2" customFormat="1" ht="11.25" customHeight="1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4" s="2" customFormat="1" ht="11.25" customHeight="1" x14ac:dyDescent="0.2">
      <c r="A5" s="364">
        <f>'Data Sheet'!B6</f>
        <v>44742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</row>
    <row r="6" spans="1:14" s="2" customFormat="1" ht="11.25" customHeight="1" thickBot="1" x14ac:dyDescent="0.25">
      <c r="A6" s="119"/>
      <c r="B6" s="119"/>
      <c r="C6" s="119"/>
      <c r="D6" s="119"/>
      <c r="E6" s="119"/>
      <c r="F6" s="119"/>
      <c r="G6" s="119"/>
      <c r="H6" s="119"/>
      <c r="I6" s="119"/>
      <c r="J6" s="119"/>
      <c r="K6" s="119"/>
    </row>
    <row r="7" spans="1:14" s="2" customFormat="1" ht="11.25" customHeight="1" x14ac:dyDescent="0.2"/>
    <row r="8" spans="1:14" ht="33.75" x14ac:dyDescent="0.2">
      <c r="A8" s="137" t="s">
        <v>13</v>
      </c>
      <c r="B8" s="139" t="s">
        <v>86</v>
      </c>
      <c r="C8" s="138" t="s">
        <v>26</v>
      </c>
      <c r="D8" s="139" t="s">
        <v>183</v>
      </c>
      <c r="E8" s="139" t="s">
        <v>233</v>
      </c>
      <c r="F8" s="139" t="s">
        <v>189</v>
      </c>
      <c r="G8" s="139" t="s">
        <v>95</v>
      </c>
      <c r="H8" s="139" t="s">
        <v>181</v>
      </c>
      <c r="I8" s="139" t="s">
        <v>182</v>
      </c>
      <c r="J8" s="139" t="s">
        <v>28</v>
      </c>
      <c r="K8" s="85" t="s">
        <v>279</v>
      </c>
      <c r="L8" s="139" t="s">
        <v>278</v>
      </c>
      <c r="M8" s="139" t="s">
        <v>28</v>
      </c>
    </row>
    <row r="9" spans="1:14" ht="11.25" customHeight="1" x14ac:dyDescent="0.2">
      <c r="A9" s="2"/>
      <c r="B9" s="2"/>
      <c r="C9" s="53"/>
      <c r="D9" s="2"/>
      <c r="E9" s="2"/>
      <c r="F9" s="17"/>
      <c r="G9" s="17"/>
      <c r="H9" s="2"/>
      <c r="I9" s="2"/>
      <c r="L9" s="2"/>
    </row>
    <row r="10" spans="1:14" ht="11.25" customHeight="1" x14ac:dyDescent="0.2">
      <c r="A10" s="2" t="s">
        <v>5</v>
      </c>
      <c r="B10" s="2"/>
      <c r="C10" s="53"/>
      <c r="D10" s="2"/>
      <c r="E10" s="2"/>
      <c r="F10" s="126">
        <f>'Tax Calc'!D80</f>
        <v>0</v>
      </c>
      <c r="G10" s="126">
        <f>'Tax Calc'!D83+'Tax Calc'!D84</f>
        <v>0</v>
      </c>
      <c r="H10" s="113">
        <f>'Tax Calc'!E87*-1+'Tax Calc'!C118</f>
        <v>-4377.9699999999993</v>
      </c>
      <c r="I10" s="113">
        <f>-'Prima Facie Tax'!E71</f>
        <v>0</v>
      </c>
      <c r="J10" s="126">
        <f>-'Tax Calc'!F118</f>
        <v>-4377.9699999999993</v>
      </c>
      <c r="L10" s="113">
        <f>-'Tax Calc'!C118</f>
        <v>-11567.62</v>
      </c>
      <c r="M10" s="126">
        <f>-'Tax Calc'!B118</f>
        <v>-15945.59</v>
      </c>
      <c r="N10" s="5"/>
    </row>
    <row r="11" spans="1:14" ht="11.25" customHeight="1" x14ac:dyDescent="0.2">
      <c r="A11" s="2"/>
      <c r="B11" s="2"/>
      <c r="C11" s="53"/>
      <c r="D11" s="2"/>
      <c r="E11" s="2"/>
      <c r="F11" s="126"/>
      <c r="G11" s="126"/>
      <c r="H11" s="14"/>
      <c r="I11" s="14"/>
      <c r="J11" s="14"/>
      <c r="L11" s="14"/>
      <c r="M11" s="14"/>
    </row>
    <row r="12" spans="1:14" ht="11.25" customHeight="1" x14ac:dyDescent="0.2">
      <c r="A12" s="1" t="str">
        <f>'Data Sheet'!B13</f>
        <v>Peter Lyon-Mercado</v>
      </c>
      <c r="B12" s="1" t="str">
        <f>'Data Sheet'!B17</f>
        <v>Accumulation</v>
      </c>
      <c r="C12" s="3">
        <f>'Data Sheet'!B11</f>
        <v>0</v>
      </c>
      <c r="D12" s="76">
        <f>SUMMARY!W13</f>
        <v>520567.99000000005</v>
      </c>
      <c r="E12" s="76">
        <f>SUMMARY!T13+SUMMARY!V13</f>
        <v>520319.39000000007</v>
      </c>
      <c r="F12" s="76">
        <f>ROUND(E12/$E$23*$F$10,2)</f>
        <v>0</v>
      </c>
      <c r="G12" s="76">
        <f ca="1">IF(B12="Accumulation",ROUND($G$10*E12/SUMIF($B$12:$E$21,"Accumulation",$E$12:$E$21),2),0)</f>
        <v>0</v>
      </c>
      <c r="H12" s="76">
        <f ca="1">IF(B12="Accumulation",ROUND($H$10*E12/SUMIF($B$12:$E$21,"Accumulation",$E$12:$E$21),2),0)</f>
        <v>-4197.45</v>
      </c>
      <c r="I12" s="76">
        <f t="shared" ref="I12:I21" ca="1" si="0">IF(B12="Accumulation",ROUND($I$10*E12/SUMIF($B$12:$E$21,"Accumulation",$E$12:$E$21),2),0)</f>
        <v>0</v>
      </c>
      <c r="J12" s="76">
        <f ca="1">SUM(F12:I12)</f>
        <v>-4197.45</v>
      </c>
      <c r="L12" s="76">
        <f>SUMMARY!Q13+SUMMARY!L13</f>
        <v>-1174.1199999999999</v>
      </c>
      <c r="M12" s="76">
        <f ca="1">SUM(J12:L12)</f>
        <v>-5371.57</v>
      </c>
    </row>
    <row r="13" spans="1:14" ht="11.25" customHeight="1" x14ac:dyDescent="0.2">
      <c r="A13" s="1" t="str">
        <f>'Data Sheet'!B24</f>
        <v>Elizabeth Lyon-Mercado</v>
      </c>
      <c r="B13" s="1" t="str">
        <f>'Data Sheet'!B28</f>
        <v>Accumulation</v>
      </c>
      <c r="C13" s="3">
        <f>'Data Sheet'!B22</f>
        <v>0</v>
      </c>
      <c r="D13" s="76">
        <f>SUMMARY!W14</f>
        <v>83378.149999999994</v>
      </c>
      <c r="E13" s="76">
        <f>SUMMARY!T14+SUMMARY!V14</f>
        <v>22376.979999999996</v>
      </c>
      <c r="F13" s="76">
        <f>ROUND(E13/$E$23*$F$10,2)</f>
        <v>0</v>
      </c>
      <c r="G13" s="76">
        <f t="shared" ref="G13:G21" ca="1" si="1">IF(B13="Accumulation",ROUND($G$10*E13/SUMIF($B$12:$E$21,"Accumulation",$E$12:$E$21),2),0)</f>
        <v>0</v>
      </c>
      <c r="H13" s="76">
        <f t="shared" ref="H13:H21" ca="1" si="2">IF(B13="Accumulation",ROUND($H$10*E13/SUMIF($B$12:$E$21,"Accumulation",$E$12:$E$21),2),0)</f>
        <v>-180.52</v>
      </c>
      <c r="I13" s="76">
        <f t="shared" ca="1" si="0"/>
        <v>0</v>
      </c>
      <c r="J13" s="76">
        <f t="shared" ref="J13:J21" ca="1" si="3">SUM(F13:I13)</f>
        <v>-180.52</v>
      </c>
      <c r="L13" s="76">
        <f>SUMMARY!Q14+SUMMARY!L14</f>
        <v>-10393.5</v>
      </c>
      <c r="M13" s="76">
        <f t="shared" ref="M13:M21" ca="1" si="4">SUM(J13:L13)</f>
        <v>-10574.02</v>
      </c>
    </row>
    <row r="14" spans="1:14" ht="11.25" customHeight="1" x14ac:dyDescent="0.2">
      <c r="A14" s="1">
        <f>'Data Sheet'!B35</f>
        <v>0</v>
      </c>
      <c r="B14" s="1">
        <f>'Data Sheet'!B39</f>
        <v>0</v>
      </c>
      <c r="C14" s="3">
        <f>'Data Sheet'!B33</f>
        <v>0</v>
      </c>
      <c r="D14" s="76">
        <f>SUMMARY!W15</f>
        <v>0</v>
      </c>
      <c r="E14" s="76">
        <f>SUMMARY!T15+SUMMARY!V15</f>
        <v>0</v>
      </c>
      <c r="F14" s="76">
        <f>ROUND(E14/$E$23*$F$10,2)</f>
        <v>0</v>
      </c>
      <c r="G14" s="76">
        <f t="shared" si="1"/>
        <v>0</v>
      </c>
      <c r="H14" s="76">
        <f t="shared" si="2"/>
        <v>0</v>
      </c>
      <c r="I14" s="76">
        <f t="shared" si="0"/>
        <v>0</v>
      </c>
      <c r="J14" s="76">
        <f>SUM(F14:I14)</f>
        <v>0</v>
      </c>
      <c r="L14" s="76">
        <f>SUMMARY!Q15+SUMMARY!L15</f>
        <v>0</v>
      </c>
      <c r="M14" s="76">
        <f t="shared" si="4"/>
        <v>0</v>
      </c>
    </row>
    <row r="15" spans="1:14" ht="11.25" customHeight="1" x14ac:dyDescent="0.2">
      <c r="A15" s="1">
        <f>'Data Sheet'!B46</f>
        <v>0</v>
      </c>
      <c r="B15" s="1">
        <f>'Data Sheet'!B50</f>
        <v>0</v>
      </c>
      <c r="C15" s="3">
        <f>'Data Sheet'!B44</f>
        <v>0</v>
      </c>
      <c r="D15" s="76">
        <f>SUMMARY!W16</f>
        <v>0</v>
      </c>
      <c r="E15" s="76">
        <f>SUMMARY!T16+SUMMARY!V16</f>
        <v>0</v>
      </c>
      <c r="F15" s="76">
        <f t="shared" ref="F15:F21" si="5">ROUND(E15/$E$23*$F$10,2)</f>
        <v>0</v>
      </c>
      <c r="G15" s="76">
        <f t="shared" si="1"/>
        <v>0</v>
      </c>
      <c r="H15" s="76">
        <f t="shared" si="2"/>
        <v>0</v>
      </c>
      <c r="I15" s="76">
        <f t="shared" si="0"/>
        <v>0</v>
      </c>
      <c r="J15" s="76">
        <f t="shared" si="3"/>
        <v>0</v>
      </c>
      <c r="L15" s="76">
        <f>SUMMARY!Q16+SUMMARY!L16</f>
        <v>0</v>
      </c>
      <c r="M15" s="76">
        <f t="shared" si="4"/>
        <v>0</v>
      </c>
    </row>
    <row r="16" spans="1:14" ht="11.25" customHeight="1" x14ac:dyDescent="0.2">
      <c r="A16" s="1">
        <f>'Data Sheet'!B57</f>
        <v>0</v>
      </c>
      <c r="B16" s="1">
        <f>'Data Sheet'!B61</f>
        <v>0</v>
      </c>
      <c r="C16" s="3">
        <f>'Data Sheet'!B55</f>
        <v>0</v>
      </c>
      <c r="D16" s="76">
        <f>SUMMARY!W17</f>
        <v>0</v>
      </c>
      <c r="E16" s="76">
        <f>SUMMARY!T17+SUMMARY!V17</f>
        <v>0</v>
      </c>
      <c r="F16" s="76">
        <f t="shared" si="5"/>
        <v>0</v>
      </c>
      <c r="G16" s="76">
        <f t="shared" si="1"/>
        <v>0</v>
      </c>
      <c r="H16" s="76">
        <f t="shared" si="2"/>
        <v>0</v>
      </c>
      <c r="I16" s="76">
        <f t="shared" si="0"/>
        <v>0</v>
      </c>
      <c r="J16" s="76">
        <f t="shared" si="3"/>
        <v>0</v>
      </c>
      <c r="L16" s="76">
        <f>SUMMARY!Q17+SUMMARY!L17</f>
        <v>0</v>
      </c>
      <c r="M16" s="76">
        <f t="shared" si="4"/>
        <v>0</v>
      </c>
    </row>
    <row r="17" spans="1:13" ht="11.25" customHeight="1" x14ac:dyDescent="0.2">
      <c r="A17" s="1">
        <f>'Data Sheet'!B68</f>
        <v>0</v>
      </c>
      <c r="B17" s="1">
        <f>'Data Sheet'!B72</f>
        <v>0</v>
      </c>
      <c r="C17" s="3">
        <f>'Data Sheet'!B66</f>
        <v>0</v>
      </c>
      <c r="D17" s="76">
        <f>SUMMARY!W18</f>
        <v>0</v>
      </c>
      <c r="E17" s="76">
        <f>SUMMARY!T18+SUMMARY!V18</f>
        <v>0</v>
      </c>
      <c r="F17" s="76">
        <f>ROUND(E17/$E$23*$F$10,2)</f>
        <v>0</v>
      </c>
      <c r="G17" s="76">
        <f t="shared" si="1"/>
        <v>0</v>
      </c>
      <c r="H17" s="76">
        <f t="shared" si="2"/>
        <v>0</v>
      </c>
      <c r="I17" s="76">
        <f t="shared" si="0"/>
        <v>0</v>
      </c>
      <c r="J17" s="76">
        <f t="shared" si="3"/>
        <v>0</v>
      </c>
      <c r="L17" s="76">
        <f>SUMMARY!Q18+SUMMARY!L18</f>
        <v>0</v>
      </c>
      <c r="M17" s="76">
        <f t="shared" si="4"/>
        <v>0</v>
      </c>
    </row>
    <row r="18" spans="1:13" ht="11.25" customHeight="1" x14ac:dyDescent="0.2">
      <c r="A18" s="1">
        <f>'Data Sheet'!B79</f>
        <v>0</v>
      </c>
      <c r="B18" s="1">
        <f>'Data Sheet'!B83</f>
        <v>0</v>
      </c>
      <c r="C18" s="3">
        <f>'Data Sheet'!B77</f>
        <v>0</v>
      </c>
      <c r="D18" s="76">
        <f>SUMMARY!W19</f>
        <v>0</v>
      </c>
      <c r="E18" s="76">
        <f>SUMMARY!T19+SUMMARY!V19</f>
        <v>0</v>
      </c>
      <c r="F18" s="76">
        <f t="shared" si="5"/>
        <v>0</v>
      </c>
      <c r="G18" s="76">
        <f t="shared" si="1"/>
        <v>0</v>
      </c>
      <c r="H18" s="76">
        <f t="shared" si="2"/>
        <v>0</v>
      </c>
      <c r="I18" s="76">
        <f t="shared" si="0"/>
        <v>0</v>
      </c>
      <c r="J18" s="76">
        <f t="shared" si="3"/>
        <v>0</v>
      </c>
      <c r="L18" s="76">
        <f>SUMMARY!Q19+SUMMARY!L19</f>
        <v>0</v>
      </c>
      <c r="M18" s="76">
        <f t="shared" si="4"/>
        <v>0</v>
      </c>
    </row>
    <row r="19" spans="1:13" ht="11.25" customHeight="1" x14ac:dyDescent="0.2">
      <c r="A19" s="1">
        <f>'Data Sheet'!B90</f>
        <v>0</v>
      </c>
      <c r="B19" s="1">
        <f>'Data Sheet'!B94</f>
        <v>0</v>
      </c>
      <c r="C19" s="3">
        <f>'Data Sheet'!B88</f>
        <v>0</v>
      </c>
      <c r="D19" s="76">
        <f>SUMMARY!W20</f>
        <v>0</v>
      </c>
      <c r="E19" s="76">
        <f>SUMMARY!T20+SUMMARY!V20</f>
        <v>0</v>
      </c>
      <c r="F19" s="76">
        <f t="shared" si="5"/>
        <v>0</v>
      </c>
      <c r="G19" s="76">
        <f t="shared" si="1"/>
        <v>0</v>
      </c>
      <c r="H19" s="76">
        <f t="shared" si="2"/>
        <v>0</v>
      </c>
      <c r="I19" s="76">
        <f t="shared" si="0"/>
        <v>0</v>
      </c>
      <c r="J19" s="76">
        <f t="shared" si="3"/>
        <v>0</v>
      </c>
      <c r="L19" s="76">
        <f>SUMMARY!Q20+SUMMARY!L20</f>
        <v>0</v>
      </c>
      <c r="M19" s="76">
        <f t="shared" si="4"/>
        <v>0</v>
      </c>
    </row>
    <row r="20" spans="1:13" ht="11.25" customHeight="1" x14ac:dyDescent="0.2">
      <c r="A20" s="1">
        <f>'Data Sheet'!B101</f>
        <v>0</v>
      </c>
      <c r="B20" s="1">
        <f>'Data Sheet'!B105</f>
        <v>0</v>
      </c>
      <c r="C20" s="3">
        <f>'Data Sheet'!B99</f>
        <v>0</v>
      </c>
      <c r="D20" s="76">
        <f>SUMMARY!W21</f>
        <v>0</v>
      </c>
      <c r="E20" s="76">
        <f>SUMMARY!T21+SUMMARY!V21</f>
        <v>0</v>
      </c>
      <c r="F20" s="76">
        <f t="shared" si="5"/>
        <v>0</v>
      </c>
      <c r="G20" s="76">
        <f t="shared" si="1"/>
        <v>0</v>
      </c>
      <c r="H20" s="76">
        <f t="shared" si="2"/>
        <v>0</v>
      </c>
      <c r="I20" s="76">
        <f t="shared" si="0"/>
        <v>0</v>
      </c>
      <c r="J20" s="76">
        <f t="shared" si="3"/>
        <v>0</v>
      </c>
      <c r="L20" s="76">
        <f>SUMMARY!Q21+SUMMARY!L21</f>
        <v>0</v>
      </c>
      <c r="M20" s="76">
        <f t="shared" si="4"/>
        <v>0</v>
      </c>
    </row>
    <row r="21" spans="1:13" ht="11.25" customHeight="1" x14ac:dyDescent="0.2">
      <c r="A21" s="1">
        <f>'Data Sheet'!B112</f>
        <v>0</v>
      </c>
      <c r="B21" s="1">
        <f>'Data Sheet'!B116</f>
        <v>0</v>
      </c>
      <c r="C21" s="3">
        <f>'Data Sheet'!B110</f>
        <v>0</v>
      </c>
      <c r="D21" s="76">
        <f>SUMMARY!W22</f>
        <v>0</v>
      </c>
      <c r="E21" s="76">
        <f>SUMMARY!T22+SUMMARY!V22</f>
        <v>0</v>
      </c>
      <c r="F21" s="76">
        <f t="shared" si="5"/>
        <v>0</v>
      </c>
      <c r="G21" s="76">
        <f t="shared" si="1"/>
        <v>0</v>
      </c>
      <c r="H21" s="76">
        <f t="shared" si="2"/>
        <v>0</v>
      </c>
      <c r="I21" s="76">
        <f t="shared" si="0"/>
        <v>0</v>
      </c>
      <c r="J21" s="76">
        <f t="shared" si="3"/>
        <v>0</v>
      </c>
      <c r="L21" s="76">
        <f>SUMMARY!Q22+SUMMARY!L22</f>
        <v>0</v>
      </c>
      <c r="M21" s="76">
        <f t="shared" si="4"/>
        <v>0</v>
      </c>
    </row>
    <row r="22" spans="1:13" ht="11.25" customHeight="1" x14ac:dyDescent="0.2">
      <c r="C22" s="3"/>
      <c r="D22" s="76"/>
      <c r="E22" s="76"/>
      <c r="F22" s="76"/>
      <c r="G22" s="76"/>
      <c r="H22" s="76"/>
      <c r="I22" s="76"/>
      <c r="J22" s="76"/>
      <c r="L22" s="76"/>
      <c r="M22" s="76"/>
    </row>
    <row r="23" spans="1:13" s="2" customFormat="1" ht="11.25" customHeight="1" thickBot="1" x14ac:dyDescent="0.25">
      <c r="A23" s="99" t="s">
        <v>3</v>
      </c>
      <c r="B23" s="99"/>
      <c r="C23" s="54"/>
      <c r="D23" s="140">
        <f>SUM(D12:D22)</f>
        <v>603946.14</v>
      </c>
      <c r="E23" s="140">
        <f t="shared" ref="E23:J23" si="6">SUM(E12:E21)</f>
        <v>542696.37000000011</v>
      </c>
      <c r="F23" s="140">
        <f t="shared" si="6"/>
        <v>0</v>
      </c>
      <c r="G23" s="140">
        <f t="shared" ca="1" si="6"/>
        <v>0</v>
      </c>
      <c r="H23" s="140">
        <f t="shared" ca="1" si="6"/>
        <v>-4377.97</v>
      </c>
      <c r="I23" s="140">
        <f t="shared" ca="1" si="6"/>
        <v>0</v>
      </c>
      <c r="J23" s="140">
        <f t="shared" ca="1" si="6"/>
        <v>-4377.97</v>
      </c>
      <c r="L23" s="140">
        <f>SUM(L12:L21)</f>
        <v>-11567.619999999999</v>
      </c>
      <c r="M23" s="140">
        <f ca="1">SUM(M12:M21)</f>
        <v>-15945.59</v>
      </c>
    </row>
    <row r="24" spans="1:13" ht="11.25" customHeight="1" x14ac:dyDescent="0.2">
      <c r="D24" s="14"/>
      <c r="E24" s="14"/>
      <c r="F24" s="14">
        <f>F10-F23</f>
        <v>0</v>
      </c>
      <c r="G24" s="14">
        <f ca="1">ROUND(G10-G23,2)</f>
        <v>0</v>
      </c>
      <c r="H24" s="14">
        <f ca="1">H10-H23</f>
        <v>0</v>
      </c>
      <c r="I24" s="14">
        <f ca="1">I10-I23</f>
        <v>0</v>
      </c>
      <c r="J24" s="14">
        <f ca="1">J10-J23</f>
        <v>0</v>
      </c>
      <c r="L24" s="14">
        <f>L10-L23</f>
        <v>0</v>
      </c>
      <c r="M24" s="14">
        <f ca="1">M10-M23</f>
        <v>0</v>
      </c>
    </row>
  </sheetData>
  <mergeCells count="3">
    <mergeCell ref="A1:K1"/>
    <mergeCell ref="A3:K3"/>
    <mergeCell ref="A5:K5"/>
  </mergeCells>
  <pageMargins left="0" right="0" top="0.55118110236220474" bottom="0.31496062992125984" header="0.15748031496062992" footer="0.15748031496062992"/>
  <pageSetup paperSize="9" scale="70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114"/>
  <sheetViews>
    <sheetView topLeftCell="A25" workbookViewId="0">
      <selection activeCell="J19" sqref="J19"/>
    </sheetView>
  </sheetViews>
  <sheetFormatPr defaultColWidth="9.140625" defaultRowHeight="11.25" customHeight="1" outlineLevelRow="1" x14ac:dyDescent="0.2"/>
  <cols>
    <col min="1" max="1" width="24.5703125" style="1" bestFit="1" customWidth="1"/>
    <col min="2" max="2" width="12" style="1" bestFit="1" customWidth="1"/>
    <col min="3" max="3" width="11.140625" style="1" bestFit="1" customWidth="1"/>
    <col min="4" max="4" width="10.85546875" style="1" bestFit="1" customWidth="1"/>
    <col min="5" max="5" width="16.5703125" style="1" bestFit="1" customWidth="1"/>
    <col min="6" max="6" width="9.85546875" style="1" bestFit="1" customWidth="1"/>
    <col min="7" max="16384" width="9.140625" style="1"/>
  </cols>
  <sheetData>
    <row r="1" spans="1:5" ht="11.25" customHeight="1" x14ac:dyDescent="0.2">
      <c r="A1" s="347" t="str">
        <f>'Data Sheet'!B2</f>
        <v>Oak Pension Fund</v>
      </c>
      <c r="B1" s="347"/>
      <c r="C1" s="347"/>
      <c r="D1" s="347"/>
      <c r="E1" s="347"/>
    </row>
    <row r="3" spans="1:5" ht="11.25" customHeight="1" x14ac:dyDescent="0.2">
      <c r="A3" s="361" t="s">
        <v>90</v>
      </c>
      <c r="B3" s="361"/>
      <c r="C3" s="361"/>
      <c r="D3" s="361"/>
      <c r="E3" s="361"/>
    </row>
    <row r="5" spans="1:5" ht="11.25" customHeight="1" x14ac:dyDescent="0.2">
      <c r="A5" s="364">
        <v>43646</v>
      </c>
      <c r="B5" s="364"/>
      <c r="C5" s="364"/>
      <c r="D5" s="364"/>
      <c r="E5" s="364"/>
    </row>
    <row r="6" spans="1:5" ht="11.25" customHeight="1" thickBot="1" x14ac:dyDescent="0.25">
      <c r="A6" s="102"/>
      <c r="B6" s="102"/>
      <c r="C6" s="102"/>
      <c r="D6" s="102"/>
      <c r="E6" s="62"/>
    </row>
    <row r="8" spans="1:5" ht="11.25" customHeight="1" x14ac:dyDescent="0.2">
      <c r="A8" s="90" t="str">
        <f>'Data Sheet'!B13</f>
        <v>Peter Lyon-Mercado</v>
      </c>
      <c r="B8" s="90" t="str">
        <f>'Data Sheet'!B17</f>
        <v>Accumulation</v>
      </c>
      <c r="C8" s="91"/>
      <c r="D8" s="91"/>
      <c r="E8" s="92"/>
    </row>
    <row r="9" spans="1:5" ht="11.25" customHeight="1" x14ac:dyDescent="0.2">
      <c r="A9" s="96" t="s">
        <v>47</v>
      </c>
      <c r="B9" s="97" t="s">
        <v>48</v>
      </c>
      <c r="C9" s="97" t="s">
        <v>49</v>
      </c>
      <c r="D9" s="97" t="s">
        <v>50</v>
      </c>
      <c r="E9" s="97" t="s">
        <v>91</v>
      </c>
    </row>
    <row r="10" spans="1:5" ht="11.25" customHeight="1" x14ac:dyDescent="0.2">
      <c r="A10" s="45" t="s">
        <v>238</v>
      </c>
      <c r="B10" s="83">
        <f>SUM(C10:D10)</f>
        <v>1</v>
      </c>
      <c r="C10" s="168">
        <f>C11/B11</f>
        <v>0.31260365458802086</v>
      </c>
      <c r="D10" s="168">
        <f>1-C10</f>
        <v>0.68739634541197914</v>
      </c>
    </row>
    <row r="11" spans="1:5" ht="11.25" customHeight="1" x14ac:dyDescent="0.2">
      <c r="A11" s="171" t="s">
        <v>59</v>
      </c>
      <c r="B11" s="14">
        <v>204489.26</v>
      </c>
      <c r="C11" s="51">
        <v>63924.09</v>
      </c>
      <c r="D11" s="14">
        <f>B11-C11</f>
        <v>140565.17000000001</v>
      </c>
      <c r="E11" s="1" t="s">
        <v>292</v>
      </c>
    </row>
    <row r="12" spans="1:5" ht="11.25" customHeight="1" x14ac:dyDescent="0.2">
      <c r="A12" s="45" t="s">
        <v>92</v>
      </c>
      <c r="B12" s="14">
        <f>10668.47+1565.11</f>
        <v>12233.58</v>
      </c>
      <c r="C12" s="77">
        <f>IF($B$8="Accumulation",0,ROUND(B12*C10,2))</f>
        <v>0</v>
      </c>
      <c r="D12" s="14">
        <f>B12-C12</f>
        <v>12233.58</v>
      </c>
    </row>
    <row r="13" spans="1:5" ht="11.25" customHeight="1" x14ac:dyDescent="0.2">
      <c r="A13" s="45" t="s">
        <v>76</v>
      </c>
      <c r="B13" s="14"/>
      <c r="C13" s="77"/>
      <c r="D13" s="14"/>
    </row>
    <row r="14" spans="1:5" ht="11.25" customHeight="1" x14ac:dyDescent="0.2">
      <c r="A14" s="45" t="s">
        <v>22</v>
      </c>
      <c r="B14" s="14">
        <f>SUMMARY!R13</f>
        <v>-3187</v>
      </c>
      <c r="C14" s="77">
        <f>ROUND(B14*C10,2)</f>
        <v>-996.27</v>
      </c>
      <c r="D14" s="14">
        <f>B14-C14</f>
        <v>-2190.73</v>
      </c>
    </row>
    <row r="15" spans="1:5" ht="11.25" customHeight="1" thickBot="1" x14ac:dyDescent="0.25">
      <c r="A15" s="171" t="s">
        <v>176</v>
      </c>
      <c r="B15" s="67">
        <f>SUM(B11:B14)</f>
        <v>213535.84</v>
      </c>
      <c r="C15" s="67">
        <f>SUM(C11:C14)</f>
        <v>62927.82</v>
      </c>
      <c r="D15" s="67">
        <f>SUM(D11:D14)</f>
        <v>150608.01999999999</v>
      </c>
    </row>
    <row r="16" spans="1:5" ht="11.25" customHeight="1" x14ac:dyDescent="0.2">
      <c r="A16" s="45" t="s">
        <v>239</v>
      </c>
      <c r="B16" s="169">
        <f>B15/B15</f>
        <v>1</v>
      </c>
      <c r="C16" s="170">
        <f>C15/B15</f>
        <v>0.2946944175741178</v>
      </c>
      <c r="D16" s="170">
        <f>D15/B15</f>
        <v>0.70530558242588215</v>
      </c>
    </row>
    <row r="17" spans="1:6" ht="11.25" customHeight="1" x14ac:dyDescent="0.2">
      <c r="A17" s="45"/>
      <c r="B17" s="46"/>
      <c r="C17" s="46"/>
      <c r="D17" s="46"/>
    </row>
    <row r="18" spans="1:6" ht="11.25" customHeight="1" x14ac:dyDescent="0.2">
      <c r="A18" s="45"/>
      <c r="B18" s="46"/>
      <c r="C18" s="46"/>
      <c r="D18" s="46"/>
    </row>
    <row r="19" spans="1:6" ht="11.25" customHeight="1" x14ac:dyDescent="0.2">
      <c r="A19" s="93" t="str">
        <f>'Data Sheet'!B24</f>
        <v>Elizabeth Lyon-Mercado</v>
      </c>
      <c r="B19" s="94" t="str">
        <f>'Data Sheet'!B28</f>
        <v>Accumulation</v>
      </c>
      <c r="C19" s="95"/>
      <c r="D19" s="95"/>
      <c r="E19" s="92"/>
    </row>
    <row r="20" spans="1:6" ht="11.25" customHeight="1" x14ac:dyDescent="0.2">
      <c r="A20" s="96" t="s">
        <v>47</v>
      </c>
      <c r="B20" s="97" t="s">
        <v>48</v>
      </c>
      <c r="C20" s="97" t="s">
        <v>49</v>
      </c>
      <c r="D20" s="97" t="s">
        <v>50</v>
      </c>
      <c r="E20" s="97" t="s">
        <v>91</v>
      </c>
    </row>
    <row r="21" spans="1:6" ht="11.25" customHeight="1" x14ac:dyDescent="0.2">
      <c r="A21" s="45" t="s">
        <v>238</v>
      </c>
      <c r="B21" s="167">
        <f>SUM(C21:D21)</f>
        <v>1</v>
      </c>
      <c r="C21" s="168">
        <f>C22/B22</f>
        <v>0.43350906545221113</v>
      </c>
      <c r="D21" s="168">
        <f>1-C21</f>
        <v>0.56649093454778887</v>
      </c>
    </row>
    <row r="22" spans="1:6" ht="11.25" customHeight="1" x14ac:dyDescent="0.2">
      <c r="A22" s="45" t="s">
        <v>59</v>
      </c>
      <c r="B22" s="14">
        <v>1978.39</v>
      </c>
      <c r="C22" s="51">
        <v>857.65</v>
      </c>
      <c r="D22" s="14">
        <f>B22-C22</f>
        <v>1120.7400000000002</v>
      </c>
      <c r="E22" s="1" t="s">
        <v>292</v>
      </c>
    </row>
    <row r="23" spans="1:6" ht="11.25" customHeight="1" x14ac:dyDescent="0.2">
      <c r="A23" s="45" t="s">
        <v>92</v>
      </c>
      <c r="B23" s="14">
        <f>168.39+3.06+1749.48-262.42</f>
        <v>1658.51</v>
      </c>
      <c r="C23" s="77">
        <f>IF($B$19="Accumulation",0,ROUND(B23*C21,2))</f>
        <v>0</v>
      </c>
      <c r="D23" s="14">
        <f>B23-C23</f>
        <v>1658.51</v>
      </c>
    </row>
    <row r="24" spans="1:6" ht="11.25" customHeight="1" x14ac:dyDescent="0.2">
      <c r="A24" s="45" t="s">
        <v>22</v>
      </c>
      <c r="B24" s="14">
        <f>SUMMARY!R14</f>
        <v>0</v>
      </c>
      <c r="C24" s="77">
        <f>ROUND(B24*C21,2)</f>
        <v>0</v>
      </c>
      <c r="D24" s="14">
        <f>F33-C24</f>
        <v>0</v>
      </c>
    </row>
    <row r="25" spans="1:6" ht="11.25" customHeight="1" thickBot="1" x14ac:dyDescent="0.25">
      <c r="A25" s="171" t="s">
        <v>176</v>
      </c>
      <c r="B25" s="67">
        <f>SUM(B22:B24)</f>
        <v>3636.9</v>
      </c>
      <c r="C25" s="67">
        <f>SUM(C22:C24)</f>
        <v>857.65</v>
      </c>
      <c r="D25" s="67">
        <f>SUM(D22:D24)</f>
        <v>2779.25</v>
      </c>
      <c r="F25" s="159"/>
    </row>
    <row r="26" spans="1:6" ht="11.25" customHeight="1" x14ac:dyDescent="0.2">
      <c r="A26" s="45" t="s">
        <v>239</v>
      </c>
      <c r="B26" s="169">
        <f>B25/B25</f>
        <v>1</v>
      </c>
      <c r="C26" s="170">
        <f>C25/B25</f>
        <v>0.23581896670241137</v>
      </c>
      <c r="D26" s="170">
        <f>D25/B25</f>
        <v>0.76418103329758857</v>
      </c>
    </row>
    <row r="27" spans="1:6" ht="11.25" customHeight="1" x14ac:dyDescent="0.2">
      <c r="A27" s="45"/>
      <c r="C27" s="46"/>
      <c r="D27" s="46"/>
    </row>
    <row r="29" spans="1:6" ht="11.25" customHeight="1" x14ac:dyDescent="0.2">
      <c r="A29" s="93">
        <f>'Data Sheet'!B35</f>
        <v>0</v>
      </c>
      <c r="B29" s="94">
        <f>'Data Sheet'!B39</f>
        <v>0</v>
      </c>
      <c r="C29" s="95"/>
      <c r="D29" s="95"/>
      <c r="E29" s="92"/>
    </row>
    <row r="30" spans="1:6" ht="11.25" customHeight="1" x14ac:dyDescent="0.2">
      <c r="A30" s="96" t="s">
        <v>47</v>
      </c>
      <c r="B30" s="97" t="s">
        <v>48</v>
      </c>
      <c r="C30" s="97" t="s">
        <v>49</v>
      </c>
      <c r="D30" s="97" t="s">
        <v>50</v>
      </c>
      <c r="E30" s="97" t="s">
        <v>91</v>
      </c>
    </row>
    <row r="31" spans="1:6" ht="11.25" customHeight="1" x14ac:dyDescent="0.2">
      <c r="A31" s="45" t="s">
        <v>238</v>
      </c>
      <c r="B31" s="83">
        <f>SUM(C31:D31)</f>
        <v>1</v>
      </c>
      <c r="C31" s="82">
        <f>C32/B32</f>
        <v>0.60410641145684718</v>
      </c>
      <c r="D31" s="82">
        <f>1-C31</f>
        <v>0.39589358854315282</v>
      </c>
    </row>
    <row r="32" spans="1:6" ht="11.25" customHeight="1" x14ac:dyDescent="0.2">
      <c r="A32" s="45" t="s">
        <v>59</v>
      </c>
      <c r="B32" s="14">
        <v>342674.38</v>
      </c>
      <c r="C32" s="51">
        <v>207011.79</v>
      </c>
      <c r="D32" s="14">
        <f>B32-C32</f>
        <v>135662.59</v>
      </c>
      <c r="E32" s="1" t="s">
        <v>292</v>
      </c>
    </row>
    <row r="33" spans="1:7" ht="11.25" customHeight="1" x14ac:dyDescent="0.2">
      <c r="A33" s="45" t="s">
        <v>92</v>
      </c>
      <c r="B33" s="14">
        <f>18301.38+2684.88</f>
        <v>20986.260000000002</v>
      </c>
      <c r="C33" s="77">
        <f>IF($B$29="Accumulation",0,ROUND(B33*C31,2))</f>
        <v>12677.93</v>
      </c>
      <c r="D33" s="14">
        <f>B33-C33</f>
        <v>8308.3300000000017</v>
      </c>
      <c r="F33" s="14"/>
      <c r="G33" s="14"/>
    </row>
    <row r="34" spans="1:7" ht="11.25" customHeight="1" x14ac:dyDescent="0.2">
      <c r="A34" s="45" t="s">
        <v>22</v>
      </c>
      <c r="B34" s="14">
        <f>SUMMARY!R15</f>
        <v>0</v>
      </c>
      <c r="C34" s="77">
        <f>ROUND(B34*C31,2)</f>
        <v>0</v>
      </c>
      <c r="D34" s="14">
        <f>B34-C34</f>
        <v>0</v>
      </c>
      <c r="F34" s="14"/>
      <c r="G34" s="14"/>
    </row>
    <row r="35" spans="1:7" ht="11.25" customHeight="1" thickBot="1" x14ac:dyDescent="0.25">
      <c r="A35" s="171" t="s">
        <v>176</v>
      </c>
      <c r="B35" s="67">
        <f>SUM(B32:B34)</f>
        <v>363660.64</v>
      </c>
      <c r="C35" s="67">
        <f>SUM(C32:C34)</f>
        <v>219689.72</v>
      </c>
      <c r="D35" s="67">
        <f>SUM(D32:D34)</f>
        <v>143970.91999999998</v>
      </c>
      <c r="F35" s="14"/>
      <c r="G35" s="14"/>
    </row>
    <row r="36" spans="1:7" ht="11.25" customHeight="1" x14ac:dyDescent="0.2">
      <c r="A36" s="45" t="s">
        <v>239</v>
      </c>
      <c r="B36" s="88">
        <f>B35/B35</f>
        <v>1</v>
      </c>
      <c r="C36" s="89">
        <f>C35/B35</f>
        <v>0.60410639985674552</v>
      </c>
      <c r="D36" s="89">
        <f>D35/B35</f>
        <v>0.39589360014325436</v>
      </c>
      <c r="F36" s="14"/>
      <c r="G36" s="14"/>
    </row>
    <row r="37" spans="1:7" ht="11.25" customHeight="1" x14ac:dyDescent="0.2">
      <c r="F37" s="14"/>
      <c r="G37" s="14"/>
    </row>
    <row r="38" spans="1:7" ht="11.25" customHeight="1" x14ac:dyDescent="0.2">
      <c r="F38" s="14"/>
      <c r="G38" s="14"/>
    </row>
    <row r="39" spans="1:7" ht="11.25" hidden="1" customHeight="1" outlineLevel="1" x14ac:dyDescent="0.2">
      <c r="A39" s="93">
        <f>'Data Sheet'!B46</f>
        <v>0</v>
      </c>
      <c r="B39" s="94">
        <f>'Data Sheet'!B50</f>
        <v>0</v>
      </c>
      <c r="C39" s="95"/>
      <c r="D39" s="95"/>
      <c r="E39" s="92"/>
      <c r="F39" s="14"/>
      <c r="G39" s="14"/>
    </row>
    <row r="40" spans="1:7" ht="11.25" hidden="1" customHeight="1" outlineLevel="1" x14ac:dyDescent="0.2">
      <c r="A40" s="96" t="s">
        <v>47</v>
      </c>
      <c r="B40" s="97" t="s">
        <v>48</v>
      </c>
      <c r="C40" s="97" t="s">
        <v>49</v>
      </c>
      <c r="D40" s="97" t="s">
        <v>50</v>
      </c>
      <c r="E40" s="97" t="s">
        <v>91</v>
      </c>
      <c r="F40" s="14"/>
      <c r="G40" s="14"/>
    </row>
    <row r="41" spans="1:7" ht="11.25" hidden="1" customHeight="1" outlineLevel="1" x14ac:dyDescent="0.2">
      <c r="A41" s="45" t="s">
        <v>238</v>
      </c>
      <c r="B41" s="83" t="e">
        <f>SUM(C41:D41)</f>
        <v>#DIV/0!</v>
      </c>
      <c r="C41" s="82" t="e">
        <f>C42/B42</f>
        <v>#DIV/0!</v>
      </c>
      <c r="D41" s="82" t="e">
        <f>1-C41</f>
        <v>#DIV/0!</v>
      </c>
      <c r="F41" s="14"/>
      <c r="G41" s="14"/>
    </row>
    <row r="42" spans="1:7" ht="11.25" hidden="1" customHeight="1" outlineLevel="1" x14ac:dyDescent="0.2">
      <c r="A42" s="45" t="s">
        <v>59</v>
      </c>
      <c r="B42" s="14">
        <f>'Data Sheet'!B52</f>
        <v>0</v>
      </c>
      <c r="C42" s="51"/>
      <c r="D42" s="14">
        <f>B42-C42</f>
        <v>0</v>
      </c>
    </row>
    <row r="43" spans="1:7" ht="11.25" hidden="1" customHeight="1" outlineLevel="1" x14ac:dyDescent="0.2">
      <c r="A43" s="45" t="s">
        <v>92</v>
      </c>
      <c r="B43" s="14">
        <f>SUMMARY!F16-SUMMARY!H16+SUMMARY!L16+SUMMARY!M16+SUMMARY!O16+SUMMARY!Q16+SUMMARY!V16+SUMMARY!X16</f>
        <v>0</v>
      </c>
      <c r="C43" s="77" t="e">
        <f>IF($B$39="Accumulation",0,ROUND(B43*C41,2))</f>
        <v>#DIV/0!</v>
      </c>
      <c r="D43" s="14" t="e">
        <f>B43-C43</f>
        <v>#DIV/0!</v>
      </c>
    </row>
    <row r="44" spans="1:7" ht="11.25" hidden="1" customHeight="1" outlineLevel="1" x14ac:dyDescent="0.2">
      <c r="A44" s="45" t="s">
        <v>22</v>
      </c>
      <c r="B44" s="14">
        <f>SUMMARY!R16</f>
        <v>0</v>
      </c>
      <c r="C44" s="77" t="e">
        <f>ROUND(B44*C41,2)</f>
        <v>#DIV/0!</v>
      </c>
      <c r="D44" s="14" t="e">
        <f>F52-C44</f>
        <v>#DIV/0!</v>
      </c>
    </row>
    <row r="45" spans="1:7" ht="11.25" hidden="1" customHeight="1" outlineLevel="1" thickBot="1" x14ac:dyDescent="0.25">
      <c r="A45" s="171" t="s">
        <v>176</v>
      </c>
      <c r="B45" s="67">
        <f>SUM(B42:B44)</f>
        <v>0</v>
      </c>
      <c r="C45" s="67" t="e">
        <f>SUM(C42:C44)</f>
        <v>#DIV/0!</v>
      </c>
      <c r="D45" s="67" t="e">
        <f>SUM(D42:D44)</f>
        <v>#DIV/0!</v>
      </c>
    </row>
    <row r="46" spans="1:7" ht="11.25" hidden="1" customHeight="1" outlineLevel="1" x14ac:dyDescent="0.2">
      <c r="A46" s="45" t="s">
        <v>239</v>
      </c>
      <c r="B46" s="88" t="e">
        <f>B45/B45</f>
        <v>#DIV/0!</v>
      </c>
      <c r="C46" s="89" t="e">
        <f>C45/B45</f>
        <v>#DIV/0!</v>
      </c>
      <c r="D46" s="89" t="e">
        <f>D45/B45</f>
        <v>#DIV/0!</v>
      </c>
    </row>
    <row r="47" spans="1:7" ht="11.25" hidden="1" customHeight="1" outlineLevel="1" x14ac:dyDescent="0.2"/>
    <row r="48" spans="1:7" ht="11.25" hidden="1" customHeight="1" outlineLevel="1" x14ac:dyDescent="0.2"/>
    <row r="49" spans="1:5" ht="11.25" hidden="1" customHeight="1" outlineLevel="1" x14ac:dyDescent="0.2">
      <c r="A49" s="93">
        <f>'Data Sheet'!B57</f>
        <v>0</v>
      </c>
      <c r="B49" s="94">
        <f>'Data Sheet'!B61</f>
        <v>0</v>
      </c>
      <c r="C49" s="95"/>
      <c r="D49" s="95"/>
      <c r="E49" s="92"/>
    </row>
    <row r="50" spans="1:5" ht="11.25" hidden="1" customHeight="1" outlineLevel="1" x14ac:dyDescent="0.2">
      <c r="A50" s="96" t="s">
        <v>47</v>
      </c>
      <c r="B50" s="97" t="s">
        <v>48</v>
      </c>
      <c r="C50" s="97" t="s">
        <v>49</v>
      </c>
      <c r="D50" s="97" t="s">
        <v>50</v>
      </c>
      <c r="E50" s="97" t="s">
        <v>91</v>
      </c>
    </row>
    <row r="51" spans="1:5" ht="11.25" hidden="1" customHeight="1" outlineLevel="1" x14ac:dyDescent="0.2">
      <c r="A51" s="45" t="s">
        <v>238</v>
      </c>
      <c r="B51" s="83" t="e">
        <f>SUM(C51:D51)</f>
        <v>#DIV/0!</v>
      </c>
      <c r="C51" s="81" t="e">
        <f>C52/B52</f>
        <v>#DIV/0!</v>
      </c>
      <c r="D51" s="82" t="e">
        <f>1-C51</f>
        <v>#DIV/0!</v>
      </c>
    </row>
    <row r="52" spans="1:5" ht="11.25" hidden="1" customHeight="1" outlineLevel="1" x14ac:dyDescent="0.2">
      <c r="A52" s="45" t="s">
        <v>59</v>
      </c>
      <c r="B52" s="14">
        <f>'Data Sheet'!B63</f>
        <v>0</v>
      </c>
      <c r="C52" s="51"/>
      <c r="D52" s="14">
        <f>B52-C52</f>
        <v>0</v>
      </c>
    </row>
    <row r="53" spans="1:5" ht="11.25" hidden="1" customHeight="1" outlineLevel="1" x14ac:dyDescent="0.2">
      <c r="A53" s="45" t="s">
        <v>92</v>
      </c>
      <c r="B53" s="14">
        <f>SUMMARY!F17-SUMMARY!H17+SUMMARY!L17+SUMMARY!M17+SUMMARY!O17+SUMMARY!Q17+SUMMARY!V17+SUMMARY!X17</f>
        <v>0</v>
      </c>
      <c r="C53" s="77" t="e">
        <f>IF($B$49="Accumulation",0,ROUND(B53*C51,2))</f>
        <v>#DIV/0!</v>
      </c>
      <c r="D53" s="14" t="e">
        <f>B53-C53</f>
        <v>#DIV/0!</v>
      </c>
    </row>
    <row r="54" spans="1:5" ht="11.25" hidden="1" customHeight="1" outlineLevel="1" x14ac:dyDescent="0.2">
      <c r="A54" s="45" t="s">
        <v>22</v>
      </c>
      <c r="B54" s="14">
        <f>SUMMARY!R17</f>
        <v>0</v>
      </c>
      <c r="C54" s="77" t="e">
        <f>ROUND(B54*C51,2)</f>
        <v>#DIV/0!</v>
      </c>
      <c r="D54" s="14" t="e">
        <f>F62-C54</f>
        <v>#DIV/0!</v>
      </c>
    </row>
    <row r="55" spans="1:5" ht="11.25" hidden="1" customHeight="1" outlineLevel="1" thickBot="1" x14ac:dyDescent="0.25">
      <c r="A55" s="171" t="s">
        <v>176</v>
      </c>
      <c r="B55" s="67">
        <f>SUM(B52:B54)</f>
        <v>0</v>
      </c>
      <c r="C55" s="67" t="e">
        <f>SUM(C52:C54)</f>
        <v>#DIV/0!</v>
      </c>
      <c r="D55" s="67" t="e">
        <f>SUM(D52:D54)</f>
        <v>#DIV/0!</v>
      </c>
    </row>
    <row r="56" spans="1:5" ht="11.25" hidden="1" customHeight="1" outlineLevel="1" x14ac:dyDescent="0.2">
      <c r="A56" s="45" t="s">
        <v>239</v>
      </c>
      <c r="B56" s="88" t="e">
        <f>B55/B55</f>
        <v>#DIV/0!</v>
      </c>
      <c r="C56" s="89" t="e">
        <f>C55/B55</f>
        <v>#DIV/0!</v>
      </c>
      <c r="D56" s="89" t="e">
        <f>D55/B55</f>
        <v>#DIV/0!</v>
      </c>
    </row>
    <row r="57" spans="1:5" ht="11.25" hidden="1" customHeight="1" outlineLevel="1" x14ac:dyDescent="0.2"/>
    <row r="58" spans="1:5" ht="11.25" hidden="1" customHeight="1" outlineLevel="1" x14ac:dyDescent="0.2"/>
    <row r="59" spans="1:5" ht="11.25" hidden="1" customHeight="1" outlineLevel="1" x14ac:dyDescent="0.2">
      <c r="A59" s="93">
        <f>'Data Sheet'!B68</f>
        <v>0</v>
      </c>
      <c r="B59" s="94">
        <f>'Data Sheet'!B72</f>
        <v>0</v>
      </c>
      <c r="C59" s="95"/>
      <c r="D59" s="95"/>
      <c r="E59" s="92"/>
    </row>
    <row r="60" spans="1:5" ht="11.25" hidden="1" customHeight="1" outlineLevel="1" x14ac:dyDescent="0.2">
      <c r="A60" s="96" t="s">
        <v>47</v>
      </c>
      <c r="B60" s="97" t="s">
        <v>48</v>
      </c>
      <c r="C60" s="97" t="s">
        <v>49</v>
      </c>
      <c r="D60" s="97" t="s">
        <v>50</v>
      </c>
      <c r="E60" s="97" t="s">
        <v>91</v>
      </c>
    </row>
    <row r="61" spans="1:5" ht="11.25" hidden="1" customHeight="1" outlineLevel="1" x14ac:dyDescent="0.2">
      <c r="A61" s="45" t="s">
        <v>238</v>
      </c>
      <c r="B61" s="83" t="e">
        <f>SUM(C61:D61)</f>
        <v>#DIV/0!</v>
      </c>
      <c r="C61" s="82" t="e">
        <f>C62/B62</f>
        <v>#DIV/0!</v>
      </c>
      <c r="D61" s="82" t="e">
        <f>1-C61</f>
        <v>#DIV/0!</v>
      </c>
    </row>
    <row r="62" spans="1:5" ht="11.25" hidden="1" customHeight="1" outlineLevel="1" x14ac:dyDescent="0.2">
      <c r="A62" s="45" t="s">
        <v>59</v>
      </c>
      <c r="B62" s="14">
        <f>'Data Sheet'!B74</f>
        <v>0</v>
      </c>
      <c r="C62" s="51"/>
      <c r="D62" s="14">
        <f>B62-C62</f>
        <v>0</v>
      </c>
    </row>
    <row r="63" spans="1:5" ht="11.25" hidden="1" customHeight="1" outlineLevel="1" x14ac:dyDescent="0.2">
      <c r="A63" s="45" t="s">
        <v>92</v>
      </c>
      <c r="B63" s="14">
        <f>SUMMARY!F18-SUMMARY!H18+SUMMARY!L18+SUMMARY!M18+SUMMARY!O18+SUMMARY!Q18+SUMMARY!V18+SUMMARY!X18</f>
        <v>0</v>
      </c>
      <c r="C63" s="77" t="e">
        <f>IF($B$59="Accumulation",0,ROUND(B63*C61,2))</f>
        <v>#DIV/0!</v>
      </c>
      <c r="D63" s="14" t="e">
        <f>B63-C63</f>
        <v>#DIV/0!</v>
      </c>
    </row>
    <row r="64" spans="1:5" ht="11.25" hidden="1" customHeight="1" outlineLevel="1" x14ac:dyDescent="0.2">
      <c r="A64" s="45" t="s">
        <v>22</v>
      </c>
      <c r="B64" s="14">
        <f>SUMMARY!R18</f>
        <v>0</v>
      </c>
      <c r="C64" s="77" t="e">
        <f>ROUND(B64*C61,2)</f>
        <v>#DIV/0!</v>
      </c>
      <c r="D64" s="14" t="e">
        <f>F72-C64</f>
        <v>#DIV/0!</v>
      </c>
    </row>
    <row r="65" spans="1:5" ht="11.25" hidden="1" customHeight="1" outlineLevel="1" thickBot="1" x14ac:dyDescent="0.25">
      <c r="A65" s="171" t="s">
        <v>176</v>
      </c>
      <c r="B65" s="67">
        <f>SUM(B62:B64)</f>
        <v>0</v>
      </c>
      <c r="C65" s="67" t="e">
        <f>SUM(C62:C64)</f>
        <v>#DIV/0!</v>
      </c>
      <c r="D65" s="67" t="e">
        <f>SUM(D62:D64)</f>
        <v>#DIV/0!</v>
      </c>
    </row>
    <row r="66" spans="1:5" ht="11.25" hidden="1" customHeight="1" outlineLevel="1" x14ac:dyDescent="0.2">
      <c r="A66" s="45" t="s">
        <v>239</v>
      </c>
      <c r="B66" s="88" t="e">
        <f>B65/B65</f>
        <v>#DIV/0!</v>
      </c>
      <c r="C66" s="89" t="e">
        <f>C65/B65</f>
        <v>#DIV/0!</v>
      </c>
      <c r="D66" s="89" t="e">
        <f>D65/B65</f>
        <v>#DIV/0!</v>
      </c>
    </row>
    <row r="67" spans="1:5" ht="11.25" hidden="1" customHeight="1" outlineLevel="1" x14ac:dyDescent="0.2"/>
    <row r="68" spans="1:5" ht="11.25" hidden="1" customHeight="1" outlineLevel="1" x14ac:dyDescent="0.2"/>
    <row r="69" spans="1:5" ht="11.25" hidden="1" customHeight="1" outlineLevel="1" x14ac:dyDescent="0.2">
      <c r="A69" s="93">
        <f>'Data Sheet'!B79</f>
        <v>0</v>
      </c>
      <c r="B69" s="94">
        <f>'Data Sheet'!B83</f>
        <v>0</v>
      </c>
      <c r="C69" s="95"/>
      <c r="D69" s="95"/>
      <c r="E69" s="92"/>
    </row>
    <row r="70" spans="1:5" ht="11.25" hidden="1" customHeight="1" outlineLevel="1" x14ac:dyDescent="0.2">
      <c r="A70" s="96" t="s">
        <v>47</v>
      </c>
      <c r="B70" s="97" t="s">
        <v>48</v>
      </c>
      <c r="C70" s="97" t="s">
        <v>49</v>
      </c>
      <c r="D70" s="97" t="s">
        <v>50</v>
      </c>
      <c r="E70" s="97" t="s">
        <v>91</v>
      </c>
    </row>
    <row r="71" spans="1:5" ht="11.25" hidden="1" customHeight="1" outlineLevel="1" x14ac:dyDescent="0.2">
      <c r="A71" s="45" t="s">
        <v>238</v>
      </c>
      <c r="B71" s="83" t="e">
        <f>SUM(C71:D71)</f>
        <v>#DIV/0!</v>
      </c>
      <c r="C71" s="82" t="e">
        <f>C72/B72</f>
        <v>#DIV/0!</v>
      </c>
      <c r="D71" s="82" t="e">
        <f>1-C71</f>
        <v>#DIV/0!</v>
      </c>
    </row>
    <row r="72" spans="1:5" ht="11.25" hidden="1" customHeight="1" outlineLevel="1" x14ac:dyDescent="0.2">
      <c r="A72" s="45" t="s">
        <v>59</v>
      </c>
      <c r="B72" s="14">
        <f>'Data Sheet'!B85</f>
        <v>0</v>
      </c>
      <c r="C72" s="51"/>
      <c r="D72" s="14">
        <f>B72-C72</f>
        <v>0</v>
      </c>
    </row>
    <row r="73" spans="1:5" ht="11.25" hidden="1" customHeight="1" outlineLevel="1" x14ac:dyDescent="0.2">
      <c r="A73" s="45" t="s">
        <v>92</v>
      </c>
      <c r="B73" s="14">
        <f>SUMMARY!F19-SUMMARY!H19+SUMMARY!L19+SUMMARY!M19+SUMMARY!O19+SUMMARY!Q19+SUMMARY!V19+SUMMARY!X19</f>
        <v>0</v>
      </c>
      <c r="C73" s="77" t="e">
        <f>IF($B$69="Accumulation",0,ROUND(B73*C71,2))</f>
        <v>#DIV/0!</v>
      </c>
      <c r="D73" s="14" t="e">
        <f>B73-C73</f>
        <v>#DIV/0!</v>
      </c>
    </row>
    <row r="74" spans="1:5" ht="11.25" hidden="1" customHeight="1" outlineLevel="1" x14ac:dyDescent="0.2">
      <c r="A74" s="45" t="s">
        <v>22</v>
      </c>
      <c r="B74" s="14">
        <f>SUMMARY!R19</f>
        <v>0</v>
      </c>
      <c r="C74" s="77" t="e">
        <f>ROUND(B74*C71,2)</f>
        <v>#DIV/0!</v>
      </c>
      <c r="D74" s="14" t="e">
        <f>F82-C74</f>
        <v>#DIV/0!</v>
      </c>
    </row>
    <row r="75" spans="1:5" ht="11.25" hidden="1" customHeight="1" outlineLevel="1" thickBot="1" x14ac:dyDescent="0.25">
      <c r="A75" s="171" t="s">
        <v>176</v>
      </c>
      <c r="B75" s="67">
        <f>SUM(B72:B74)</f>
        <v>0</v>
      </c>
      <c r="C75" s="67" t="e">
        <f>SUM(C72:C74)</f>
        <v>#DIV/0!</v>
      </c>
      <c r="D75" s="67" t="e">
        <f>SUM(D72:D74)</f>
        <v>#DIV/0!</v>
      </c>
    </row>
    <row r="76" spans="1:5" ht="11.25" hidden="1" customHeight="1" outlineLevel="1" x14ac:dyDescent="0.2">
      <c r="A76" s="45" t="s">
        <v>239</v>
      </c>
      <c r="B76" s="88" t="e">
        <f>B75/B75</f>
        <v>#DIV/0!</v>
      </c>
      <c r="C76" s="89" t="e">
        <f>C75/B75</f>
        <v>#DIV/0!</v>
      </c>
      <c r="D76" s="89" t="e">
        <f>D75/B75</f>
        <v>#DIV/0!</v>
      </c>
    </row>
    <row r="77" spans="1:5" ht="11.25" hidden="1" customHeight="1" outlineLevel="1" x14ac:dyDescent="0.2"/>
    <row r="78" spans="1:5" ht="11.25" hidden="1" customHeight="1" outlineLevel="1" x14ac:dyDescent="0.2"/>
    <row r="79" spans="1:5" ht="11.25" hidden="1" customHeight="1" outlineLevel="1" x14ac:dyDescent="0.2">
      <c r="A79" s="93">
        <f>'Data Sheet'!B90</f>
        <v>0</v>
      </c>
      <c r="B79" s="94">
        <f>'Data Sheet'!B94</f>
        <v>0</v>
      </c>
      <c r="C79" s="95"/>
      <c r="D79" s="95"/>
      <c r="E79" s="92"/>
    </row>
    <row r="80" spans="1:5" ht="11.25" hidden="1" customHeight="1" outlineLevel="1" x14ac:dyDescent="0.2">
      <c r="A80" s="96" t="s">
        <v>47</v>
      </c>
      <c r="B80" s="97" t="s">
        <v>48</v>
      </c>
      <c r="C80" s="97" t="s">
        <v>49</v>
      </c>
      <c r="D80" s="97" t="s">
        <v>50</v>
      </c>
      <c r="E80" s="97" t="s">
        <v>91</v>
      </c>
    </row>
    <row r="81" spans="1:5" ht="11.25" hidden="1" customHeight="1" outlineLevel="1" x14ac:dyDescent="0.2">
      <c r="A81" s="45" t="s">
        <v>238</v>
      </c>
      <c r="B81" s="83" t="e">
        <f>SUM(C81:D81)</f>
        <v>#DIV/0!</v>
      </c>
      <c r="C81" s="82" t="e">
        <f>C82/B82</f>
        <v>#DIV/0!</v>
      </c>
      <c r="D81" s="82" t="e">
        <f>1-C81</f>
        <v>#DIV/0!</v>
      </c>
    </row>
    <row r="82" spans="1:5" ht="11.25" hidden="1" customHeight="1" outlineLevel="1" x14ac:dyDescent="0.2">
      <c r="A82" s="45" t="s">
        <v>59</v>
      </c>
      <c r="B82" s="14">
        <f>'Data Sheet'!B96</f>
        <v>0</v>
      </c>
      <c r="C82" s="51"/>
      <c r="D82" s="14">
        <f>B82-C82</f>
        <v>0</v>
      </c>
    </row>
    <row r="83" spans="1:5" ht="11.25" hidden="1" customHeight="1" outlineLevel="1" x14ac:dyDescent="0.2">
      <c r="A83" s="45" t="s">
        <v>92</v>
      </c>
      <c r="B83" s="14">
        <f>SUMMARY!F20-SUMMARY!H20+SUMMARY!L20+SUMMARY!M20+SUMMARY!O20+SUMMARY!Q20+SUMMARY!V20+SUMMARY!X20</f>
        <v>0</v>
      </c>
      <c r="C83" s="77" t="e">
        <f>IF(B79="Accumulation",0,ROUND(B83*C81,2))</f>
        <v>#DIV/0!</v>
      </c>
      <c r="D83" s="14" t="e">
        <f>B83-C83</f>
        <v>#DIV/0!</v>
      </c>
    </row>
    <row r="84" spans="1:5" ht="11.25" hidden="1" customHeight="1" outlineLevel="1" x14ac:dyDescent="0.2">
      <c r="A84" s="45" t="s">
        <v>22</v>
      </c>
      <c r="B84" s="14">
        <f>SUMMARY!R20</f>
        <v>0</v>
      </c>
      <c r="C84" s="77" t="e">
        <f>ROUND(B84*C81,2)</f>
        <v>#DIV/0!</v>
      </c>
      <c r="D84" s="14" t="e">
        <f>F92-C84</f>
        <v>#DIV/0!</v>
      </c>
    </row>
    <row r="85" spans="1:5" ht="11.25" hidden="1" customHeight="1" outlineLevel="1" thickBot="1" x14ac:dyDescent="0.25">
      <c r="A85" s="171" t="s">
        <v>176</v>
      </c>
      <c r="B85" s="67">
        <f>SUM(B82:B84)</f>
        <v>0</v>
      </c>
      <c r="C85" s="67" t="e">
        <f>SUM(C82:C84)</f>
        <v>#DIV/0!</v>
      </c>
      <c r="D85" s="67" t="e">
        <f>SUM(D82:D84)</f>
        <v>#DIV/0!</v>
      </c>
    </row>
    <row r="86" spans="1:5" ht="11.25" hidden="1" customHeight="1" outlineLevel="1" x14ac:dyDescent="0.2">
      <c r="A86" s="45" t="s">
        <v>239</v>
      </c>
      <c r="B86" s="88" t="e">
        <f>B85/B85</f>
        <v>#DIV/0!</v>
      </c>
      <c r="C86" s="89" t="e">
        <f>C85/B85</f>
        <v>#DIV/0!</v>
      </c>
      <c r="D86" s="89" t="e">
        <f>D85/B85</f>
        <v>#DIV/0!</v>
      </c>
    </row>
    <row r="87" spans="1:5" ht="11.25" hidden="1" customHeight="1" outlineLevel="1" x14ac:dyDescent="0.2"/>
    <row r="88" spans="1:5" ht="11.25" hidden="1" customHeight="1" outlineLevel="1" x14ac:dyDescent="0.2"/>
    <row r="89" spans="1:5" ht="11.25" hidden="1" customHeight="1" outlineLevel="1" x14ac:dyDescent="0.2">
      <c r="A89" s="93">
        <f>'Data Sheet'!B101</f>
        <v>0</v>
      </c>
      <c r="B89" s="94">
        <f>'Data Sheet'!B105</f>
        <v>0</v>
      </c>
      <c r="C89" s="95"/>
      <c r="D89" s="95"/>
      <c r="E89" s="92"/>
    </row>
    <row r="90" spans="1:5" ht="11.25" hidden="1" customHeight="1" outlineLevel="1" x14ac:dyDescent="0.2">
      <c r="A90" s="96" t="s">
        <v>47</v>
      </c>
      <c r="B90" s="97" t="s">
        <v>48</v>
      </c>
      <c r="C90" s="97" t="s">
        <v>49</v>
      </c>
      <c r="D90" s="97" t="s">
        <v>50</v>
      </c>
      <c r="E90" s="97" t="s">
        <v>91</v>
      </c>
    </row>
    <row r="91" spans="1:5" ht="11.25" hidden="1" customHeight="1" outlineLevel="1" x14ac:dyDescent="0.2">
      <c r="A91" s="45" t="s">
        <v>238</v>
      </c>
      <c r="B91" s="83" t="e">
        <f>SUM(C91:D91)</f>
        <v>#DIV/0!</v>
      </c>
      <c r="C91" s="82" t="e">
        <f>C92/B92</f>
        <v>#DIV/0!</v>
      </c>
      <c r="D91" s="82" t="e">
        <f>1-C91</f>
        <v>#DIV/0!</v>
      </c>
    </row>
    <row r="92" spans="1:5" ht="11.25" hidden="1" customHeight="1" outlineLevel="1" x14ac:dyDescent="0.2">
      <c r="A92" s="45" t="s">
        <v>59</v>
      </c>
      <c r="B92" s="14">
        <f>'Data Sheet'!B107</f>
        <v>0</v>
      </c>
      <c r="C92" s="51"/>
      <c r="D92" s="14">
        <f>B92-C92</f>
        <v>0</v>
      </c>
    </row>
    <row r="93" spans="1:5" ht="11.25" hidden="1" customHeight="1" outlineLevel="1" x14ac:dyDescent="0.2">
      <c r="A93" s="45" t="s">
        <v>92</v>
      </c>
      <c r="B93" s="14">
        <f>SUMMARY!F21-SUMMARY!H21+SUMMARY!L21+SUMMARY!M21+SUMMARY!O21+SUMMARY!Q21+SUMMARY!V21+SUMMARY!X21</f>
        <v>0</v>
      </c>
      <c r="C93" s="77" t="e">
        <f>IF($B$89="Accumulation",0,ROUND(B93*C91,2))</f>
        <v>#DIV/0!</v>
      </c>
      <c r="D93" s="14" t="e">
        <f>B93-C93</f>
        <v>#DIV/0!</v>
      </c>
    </row>
    <row r="94" spans="1:5" ht="11.25" hidden="1" customHeight="1" outlineLevel="1" x14ac:dyDescent="0.2">
      <c r="A94" s="45" t="s">
        <v>22</v>
      </c>
      <c r="B94" s="14">
        <f>SUMMARY!R21</f>
        <v>0</v>
      </c>
      <c r="C94" s="77" t="e">
        <f>ROUND(B94*C91,2)</f>
        <v>#DIV/0!</v>
      </c>
      <c r="D94" s="14" t="e">
        <f>F102-C94</f>
        <v>#DIV/0!</v>
      </c>
    </row>
    <row r="95" spans="1:5" ht="11.25" hidden="1" customHeight="1" outlineLevel="1" thickBot="1" x14ac:dyDescent="0.25">
      <c r="A95" s="171" t="s">
        <v>176</v>
      </c>
      <c r="B95" s="67">
        <f>SUM(B92:B94)</f>
        <v>0</v>
      </c>
      <c r="C95" s="67" t="e">
        <f>SUM(C92:C94)</f>
        <v>#DIV/0!</v>
      </c>
      <c r="D95" s="67" t="e">
        <f>SUM(D92:D94)</f>
        <v>#DIV/0!</v>
      </c>
    </row>
    <row r="96" spans="1:5" ht="11.25" hidden="1" customHeight="1" outlineLevel="1" x14ac:dyDescent="0.2">
      <c r="A96" s="45" t="s">
        <v>239</v>
      </c>
      <c r="B96" s="88" t="e">
        <f>B95/B95</f>
        <v>#DIV/0!</v>
      </c>
      <c r="C96" s="89" t="e">
        <f>C95/B95</f>
        <v>#DIV/0!</v>
      </c>
      <c r="D96" s="89" t="e">
        <f>D95/B95</f>
        <v>#DIV/0!</v>
      </c>
    </row>
    <row r="97" spans="1:5" ht="11.25" hidden="1" customHeight="1" outlineLevel="1" x14ac:dyDescent="0.2"/>
    <row r="98" spans="1:5" ht="11.25" hidden="1" customHeight="1" outlineLevel="1" x14ac:dyDescent="0.2"/>
    <row r="99" spans="1:5" ht="11.25" hidden="1" customHeight="1" outlineLevel="1" x14ac:dyDescent="0.2">
      <c r="A99" s="93">
        <f>'Data Sheet'!B112</f>
        <v>0</v>
      </c>
      <c r="B99" s="94">
        <f>'Data Sheet'!B116</f>
        <v>0</v>
      </c>
      <c r="C99" s="95"/>
      <c r="D99" s="95"/>
      <c r="E99" s="92"/>
    </row>
    <row r="100" spans="1:5" ht="11.25" hidden="1" customHeight="1" outlineLevel="1" x14ac:dyDescent="0.2">
      <c r="A100" s="96" t="s">
        <v>47</v>
      </c>
      <c r="B100" s="97" t="s">
        <v>48</v>
      </c>
      <c r="C100" s="97" t="s">
        <v>49</v>
      </c>
      <c r="D100" s="97" t="s">
        <v>50</v>
      </c>
      <c r="E100" s="97" t="s">
        <v>91</v>
      </c>
    </row>
    <row r="101" spans="1:5" ht="11.25" hidden="1" customHeight="1" outlineLevel="1" x14ac:dyDescent="0.2">
      <c r="A101" s="45" t="s">
        <v>238</v>
      </c>
      <c r="B101" s="83" t="e">
        <f>SUM(C101:D101)</f>
        <v>#DIV/0!</v>
      </c>
      <c r="C101" s="82" t="e">
        <f>C102/B102</f>
        <v>#DIV/0!</v>
      </c>
      <c r="D101" s="82" t="e">
        <f>1-C101</f>
        <v>#DIV/0!</v>
      </c>
    </row>
    <row r="102" spans="1:5" ht="11.25" hidden="1" customHeight="1" outlineLevel="1" x14ac:dyDescent="0.2">
      <c r="A102" s="45" t="s">
        <v>59</v>
      </c>
      <c r="B102" s="14">
        <f>'Data Sheet'!B118</f>
        <v>0</v>
      </c>
      <c r="C102" s="51"/>
      <c r="D102" s="14">
        <f>B102-C102</f>
        <v>0</v>
      </c>
    </row>
    <row r="103" spans="1:5" ht="11.25" hidden="1" customHeight="1" outlineLevel="1" x14ac:dyDescent="0.2">
      <c r="A103" s="45" t="s">
        <v>92</v>
      </c>
      <c r="B103" s="14">
        <f>SUMMARY!F22-SUMMARY!H22+SUMMARY!L22+SUMMARY!M22+SUMMARY!O22+SUMMARY!Q22+SUMMARY!V22+SUMMARY!X22</f>
        <v>0</v>
      </c>
      <c r="C103" s="77" t="e">
        <f>IF($B$99="Accumulation",0,ROUND(B103*C101,2))</f>
        <v>#DIV/0!</v>
      </c>
      <c r="D103" s="14" t="e">
        <f>B103-C103</f>
        <v>#DIV/0!</v>
      </c>
    </row>
    <row r="104" spans="1:5" ht="11.25" hidden="1" customHeight="1" outlineLevel="1" x14ac:dyDescent="0.2">
      <c r="A104" s="45" t="s">
        <v>22</v>
      </c>
      <c r="B104" s="14">
        <f>SUMMARY!R22</f>
        <v>0</v>
      </c>
      <c r="C104" s="77" t="e">
        <f>ROUND(B104*C101,2)</f>
        <v>#DIV/0!</v>
      </c>
      <c r="D104" s="14" t="e">
        <f>F113-C104</f>
        <v>#DIV/0!</v>
      </c>
    </row>
    <row r="105" spans="1:5" ht="11.25" hidden="1" customHeight="1" outlineLevel="1" thickBot="1" x14ac:dyDescent="0.25">
      <c r="A105" s="171" t="s">
        <v>176</v>
      </c>
      <c r="B105" s="67">
        <f>SUM(B102:B104)</f>
        <v>0</v>
      </c>
      <c r="C105" s="67" t="e">
        <f>SUM(C102:C104)</f>
        <v>#DIV/0!</v>
      </c>
      <c r="D105" s="67" t="e">
        <f>SUM(D102:D104)</f>
        <v>#DIV/0!</v>
      </c>
    </row>
    <row r="106" spans="1:5" ht="11.25" hidden="1" customHeight="1" outlineLevel="1" x14ac:dyDescent="0.2">
      <c r="A106" s="45" t="s">
        <v>239</v>
      </c>
      <c r="B106" s="88" t="e">
        <f>B105/B105</f>
        <v>#DIV/0!</v>
      </c>
      <c r="C106" s="89" t="e">
        <f>C105/B105</f>
        <v>#DIV/0!</v>
      </c>
      <c r="D106" s="89" t="e">
        <f>D105/B105</f>
        <v>#DIV/0!</v>
      </c>
    </row>
    <row r="107" spans="1:5" ht="11.25" customHeight="1" collapsed="1" x14ac:dyDescent="0.2"/>
    <row r="109" spans="1:5" ht="11.25" customHeight="1" x14ac:dyDescent="0.2">
      <c r="A109" s="99" t="s">
        <v>3</v>
      </c>
      <c r="B109" s="100">
        <f>B15+B25+B35</f>
        <v>580833.38</v>
      </c>
      <c r="C109" s="100">
        <f>C15+C25+C35</f>
        <v>283475.19</v>
      </c>
      <c r="D109" s="100">
        <f>D15+D25+D35</f>
        <v>297358.18999999994</v>
      </c>
      <c r="E109" s="98"/>
    </row>
    <row r="113" spans="1:1" ht="11.25" customHeight="1" x14ac:dyDescent="0.2">
      <c r="A113" s="27" t="s">
        <v>293</v>
      </c>
    </row>
    <row r="114" spans="1:1" ht="11.25" customHeight="1" x14ac:dyDescent="0.2">
      <c r="A114" s="27" t="s">
        <v>294</v>
      </c>
    </row>
  </sheetData>
  <mergeCells count="3">
    <mergeCell ref="A1:E1"/>
    <mergeCell ref="A3:E3"/>
    <mergeCell ref="A5:E5"/>
  </mergeCells>
  <pageMargins left="0" right="0" top="0.55118110236220474" bottom="0.31496062992125984" header="0.15748031496062992" footer="0.15748031496062992"/>
  <pageSetup paperSize="9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AE33"/>
  <sheetViews>
    <sheetView topLeftCell="I1" workbookViewId="0">
      <selection activeCell="R28" sqref="R28"/>
    </sheetView>
  </sheetViews>
  <sheetFormatPr defaultColWidth="9.140625" defaultRowHeight="11.25" customHeight="1" x14ac:dyDescent="0.2"/>
  <cols>
    <col min="1" max="1" width="21.42578125" style="1" customWidth="1"/>
    <col min="2" max="2" width="10.28515625" style="1" bestFit="1" customWidth="1"/>
    <col min="3" max="3" width="4.7109375" style="3" bestFit="1" customWidth="1"/>
    <col min="4" max="4" width="10" style="1" bestFit="1" customWidth="1"/>
    <col min="5" max="5" width="8" style="1" bestFit="1" customWidth="1"/>
    <col min="6" max="7" width="9.85546875" style="1" hidden="1" customWidth="1"/>
    <col min="8" max="8" width="9.5703125" style="1" bestFit="1" customWidth="1"/>
    <col min="9" max="9" width="8.42578125" style="1" customWidth="1"/>
    <col min="10" max="10" width="9.5703125" style="1" bestFit="1" customWidth="1"/>
    <col min="11" max="11" width="11.5703125" style="1" customWidth="1"/>
    <col min="12" max="12" width="10" style="1" customWidth="1"/>
    <col min="13" max="13" width="9.85546875" style="1" hidden="1" customWidth="1"/>
    <col min="14" max="14" width="10.42578125" style="1" hidden="1" customWidth="1"/>
    <col min="15" max="15" width="9.85546875" style="1" customWidth="1"/>
    <col min="16" max="16" width="9" style="1" customWidth="1"/>
    <col min="17" max="17" width="9.5703125" style="1" bestFit="1" customWidth="1"/>
    <col min="18" max="18" width="11" style="1" customWidth="1"/>
    <col min="19" max="19" width="9.85546875" style="1" customWidth="1"/>
    <col min="20" max="21" width="11.85546875" style="1" bestFit="1" customWidth="1"/>
    <col min="22" max="22" width="11.28515625" style="1" bestFit="1" customWidth="1"/>
    <col min="23" max="23" width="12" style="1" customWidth="1"/>
    <col min="24" max="24" width="10.5703125" style="1" bestFit="1" customWidth="1"/>
    <col min="25" max="25" width="12" style="1" bestFit="1" customWidth="1"/>
    <col min="26" max="26" width="12" style="1" customWidth="1"/>
    <col min="27" max="27" width="11.85546875" style="1" bestFit="1" customWidth="1"/>
    <col min="28" max="28" width="8" style="1" bestFit="1" customWidth="1"/>
    <col min="29" max="29" width="6.28515625" style="41" bestFit="1" customWidth="1"/>
    <col min="30" max="30" width="10.7109375" style="1" bestFit="1" customWidth="1"/>
    <col min="31" max="31" width="9.140625" style="1"/>
    <col min="32" max="32" width="10.42578125" style="1" bestFit="1" customWidth="1"/>
    <col min="33" max="16384" width="9.140625" style="1"/>
  </cols>
  <sheetData>
    <row r="1" spans="1:31" ht="11.25" customHeight="1" x14ac:dyDescent="0.2">
      <c r="A1" s="347" t="str">
        <f>'Data Sheet'!B2</f>
        <v>Oak Pension Fund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</row>
    <row r="3" spans="1:31" ht="11.25" customHeight="1" x14ac:dyDescent="0.2">
      <c r="A3" s="6" t="s">
        <v>88</v>
      </c>
      <c r="B3" s="6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31" ht="11.25" customHeight="1" x14ac:dyDescent="0.2">
      <c r="A4" s="6"/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31" ht="11.25" customHeight="1" x14ac:dyDescent="0.2">
      <c r="A5" s="101">
        <f>'Data Sheet'!B6</f>
        <v>44742</v>
      </c>
      <c r="B5" s="4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31" ht="11.25" customHeight="1" thickBot="1" x14ac:dyDescent="0.25">
      <c r="A6" s="143"/>
      <c r="B6" s="143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62"/>
    </row>
    <row r="8" spans="1:31" ht="11.25" customHeight="1" x14ac:dyDescent="0.2">
      <c r="A8" s="197" t="s">
        <v>13</v>
      </c>
      <c r="B8" s="198" t="s">
        <v>86</v>
      </c>
      <c r="C8" s="199" t="s">
        <v>12</v>
      </c>
      <c r="D8" s="353" t="s">
        <v>59</v>
      </c>
      <c r="E8" s="354"/>
      <c r="F8" s="350" t="s">
        <v>81</v>
      </c>
      <c r="G8" s="351"/>
      <c r="H8" s="350" t="s">
        <v>85</v>
      </c>
      <c r="I8" s="352"/>
      <c r="J8" s="352"/>
      <c r="K8" s="352"/>
      <c r="L8" s="351"/>
      <c r="M8" s="350" t="s">
        <v>249</v>
      </c>
      <c r="N8" s="352"/>
      <c r="O8" s="350" t="s">
        <v>247</v>
      </c>
      <c r="P8" s="352"/>
      <c r="Q8" s="352"/>
      <c r="R8" s="350" t="s">
        <v>22</v>
      </c>
      <c r="S8" s="351"/>
      <c r="T8" s="355" t="s">
        <v>273</v>
      </c>
      <c r="U8" s="352" t="s">
        <v>1</v>
      </c>
      <c r="V8" s="239" t="s">
        <v>2</v>
      </c>
      <c r="W8" s="352" t="s">
        <v>19</v>
      </c>
      <c r="X8" s="358" t="s">
        <v>274</v>
      </c>
      <c r="Y8" s="344" t="s">
        <v>434</v>
      </c>
      <c r="Z8" s="344" t="s">
        <v>436</v>
      </c>
      <c r="AA8" s="230" t="s">
        <v>4</v>
      </c>
      <c r="AB8" s="231"/>
    </row>
    <row r="9" spans="1:31" ht="11.25" customHeight="1" x14ac:dyDescent="0.2">
      <c r="A9" s="200"/>
      <c r="B9" s="201"/>
      <c r="C9" s="202"/>
      <c r="D9" s="187" t="s">
        <v>48</v>
      </c>
      <c r="E9" s="188" t="s">
        <v>18</v>
      </c>
      <c r="F9" s="211" t="s">
        <v>48</v>
      </c>
      <c r="G9" s="212" t="s">
        <v>80</v>
      </c>
      <c r="H9" s="211" t="s">
        <v>48</v>
      </c>
      <c r="I9" s="220" t="s">
        <v>80</v>
      </c>
      <c r="J9" s="220" t="s">
        <v>128</v>
      </c>
      <c r="K9" s="220" t="s">
        <v>127</v>
      </c>
      <c r="L9" s="212" t="s">
        <v>277</v>
      </c>
      <c r="M9" s="211" t="s">
        <v>48</v>
      </c>
      <c r="N9" s="220" t="s">
        <v>80</v>
      </c>
      <c r="O9" s="211" t="s">
        <v>48</v>
      </c>
      <c r="P9" s="220" t="s">
        <v>80</v>
      </c>
      <c r="Q9" s="264" t="s">
        <v>39</v>
      </c>
      <c r="R9" s="229" t="s">
        <v>48</v>
      </c>
      <c r="S9" s="223" t="s">
        <v>80</v>
      </c>
      <c r="T9" s="356"/>
      <c r="U9" s="357"/>
      <c r="V9" s="240">
        <f>V24/U24</f>
        <v>0.16603261850124762</v>
      </c>
      <c r="W9" s="357"/>
      <c r="X9" s="359"/>
      <c r="Y9" s="345" t="s">
        <v>435</v>
      </c>
      <c r="Z9" s="345"/>
      <c r="AA9" s="348">
        <f>'Data Sheet'!B6</f>
        <v>44742</v>
      </c>
      <c r="AB9" s="349"/>
    </row>
    <row r="10" spans="1:31" ht="11.25" customHeight="1" x14ac:dyDescent="0.2">
      <c r="A10" s="191"/>
      <c r="B10" s="203"/>
      <c r="C10" s="204"/>
      <c r="D10" s="189"/>
      <c r="E10" s="190"/>
      <c r="F10" s="213"/>
      <c r="G10" s="214"/>
      <c r="H10" s="213"/>
      <c r="I10" s="221"/>
      <c r="J10" s="221"/>
      <c r="K10" s="221"/>
      <c r="L10" s="214"/>
      <c r="M10" s="213"/>
      <c r="N10" s="221"/>
      <c r="O10" s="213"/>
      <c r="P10" s="221"/>
      <c r="Q10" s="221"/>
      <c r="R10" s="213"/>
      <c r="S10" s="216"/>
      <c r="T10" s="215"/>
      <c r="U10" s="222"/>
      <c r="V10" s="241"/>
      <c r="W10" s="221"/>
      <c r="X10" s="221"/>
      <c r="Y10" s="221"/>
      <c r="Z10" s="221"/>
      <c r="AA10" s="215"/>
      <c r="AB10" s="232"/>
    </row>
    <row r="11" spans="1:31" ht="11.25" customHeight="1" x14ac:dyDescent="0.2">
      <c r="A11" s="191"/>
      <c r="B11" s="203"/>
      <c r="C11" s="204"/>
      <c r="D11" s="191"/>
      <c r="E11" s="192"/>
      <c r="F11" s="191"/>
      <c r="G11" s="192"/>
      <c r="H11" s="191"/>
      <c r="I11" s="203"/>
      <c r="J11" s="203"/>
      <c r="K11" s="203"/>
      <c r="L11" s="254">
        <f>L24</f>
        <v>3216.45</v>
      </c>
      <c r="M11" s="191"/>
      <c r="N11" s="203"/>
      <c r="O11" s="205"/>
      <c r="P11" s="206"/>
      <c r="Q11" s="154">
        <f>-'Tax Calc'!C118-L11</f>
        <v>-14784.07</v>
      </c>
      <c r="R11" s="340"/>
      <c r="S11" s="341"/>
      <c r="T11" s="340"/>
      <c r="U11" s="203"/>
      <c r="V11" s="346">
        <f>'Tax Calc'!F116</f>
        <v>85996.53</v>
      </c>
      <c r="W11" s="339"/>
      <c r="X11" s="154">
        <f>'Tax Calc'!F118*-1</f>
        <v>-4377.9699999999993</v>
      </c>
      <c r="Y11" s="154">
        <v>168.12</v>
      </c>
      <c r="Z11" s="154">
        <f>Y11+X11</f>
        <v>-4209.8499999999995</v>
      </c>
      <c r="AA11" s="191"/>
      <c r="AB11" s="233"/>
      <c r="AC11" s="18"/>
      <c r="AD11" s="1" t="s">
        <v>402</v>
      </c>
    </row>
    <row r="12" spans="1:31" ht="11.25" customHeight="1" x14ac:dyDescent="0.2">
      <c r="A12" s="191"/>
      <c r="B12" s="203"/>
      <c r="C12" s="204"/>
      <c r="D12" s="191"/>
      <c r="E12" s="192"/>
      <c r="F12" s="191"/>
      <c r="G12" s="192"/>
      <c r="H12" s="191"/>
      <c r="I12" s="203"/>
      <c r="J12" s="203"/>
      <c r="K12" s="203"/>
      <c r="L12" s="192"/>
      <c r="M12" s="191"/>
      <c r="N12" s="203"/>
      <c r="O12" s="205"/>
      <c r="P12" s="206"/>
      <c r="Q12" s="339"/>
      <c r="R12" s="340"/>
      <c r="S12" s="341"/>
      <c r="T12" s="340"/>
      <c r="U12" s="203"/>
      <c r="V12" s="342"/>
      <c r="W12" s="339"/>
      <c r="X12" s="339"/>
      <c r="Y12" s="339"/>
      <c r="Z12" s="339"/>
      <c r="AA12" s="191"/>
      <c r="AB12" s="233"/>
      <c r="AC12" s="18"/>
    </row>
    <row r="13" spans="1:31" ht="11.25" customHeight="1" x14ac:dyDescent="0.2">
      <c r="A13" s="205" t="str">
        <f>'Data Sheet'!B13</f>
        <v>Peter Lyon-Mercado</v>
      </c>
      <c r="B13" s="206" t="str">
        <f>'Data Sheet'!B17</f>
        <v>Accumulation</v>
      </c>
      <c r="C13" s="207">
        <f>'Data Sheet'!B11</f>
        <v>0</v>
      </c>
      <c r="D13" s="193">
        <f>'Data Sheet'!B19</f>
        <v>434650.71</v>
      </c>
      <c r="E13" s="194">
        <f>D13/$D$24</f>
        <v>0.95404615328187714</v>
      </c>
      <c r="F13" s="217">
        <f>'Account 1'!D16</f>
        <v>0</v>
      </c>
      <c r="G13" s="224">
        <f>'Account 1'!F18</f>
        <v>0</v>
      </c>
      <c r="H13" s="217">
        <f>'Account 1'!D37</f>
        <v>-15732.749999999996</v>
      </c>
      <c r="I13" s="107">
        <f>'Account 1'!F39</f>
        <v>-7227.3</v>
      </c>
      <c r="J13" s="107">
        <f>'Account 1'!D58</f>
        <v>-15733</v>
      </c>
      <c r="K13" s="107">
        <f>'Account 1'!E58</f>
        <v>0.24999999999931788</v>
      </c>
      <c r="L13" s="224">
        <f>'Account 1'!F58</f>
        <v>2359.9499999999998</v>
      </c>
      <c r="M13" s="217">
        <f>'Account 1'!D68</f>
        <v>0</v>
      </c>
      <c r="N13" s="107">
        <f>'Account 1'!F70</f>
        <v>0</v>
      </c>
      <c r="O13" s="217">
        <f>'Account 1'!D85</f>
        <v>23560.510000000002</v>
      </c>
      <c r="P13" s="107">
        <f>'Account 1'!F87</f>
        <v>12785.38</v>
      </c>
      <c r="Q13" s="107">
        <f>-ROUND(O13*15%,2)+0.01</f>
        <v>-3534.0699999999997</v>
      </c>
      <c r="R13" s="193">
        <f>'Account 1'!D111</f>
        <v>-3187</v>
      </c>
      <c r="S13" s="236">
        <f>'Account 1'!F113</f>
        <v>-2340.04</v>
      </c>
      <c r="T13" s="193">
        <f t="shared" ref="T13:T22" si="0">D13+P13+N13+G13+S13+I13</f>
        <v>437868.75000000006</v>
      </c>
      <c r="U13" s="78">
        <f>D13+F13+M13+O13+Q13+R13+H13+L13</f>
        <v>438117.35000000003</v>
      </c>
      <c r="V13" s="242">
        <f>ROUND($V$11/$T$24*T13,2)</f>
        <v>82450.64</v>
      </c>
      <c r="W13" s="78">
        <f>U13+V13</f>
        <v>520567.99000000005</v>
      </c>
      <c r="X13" s="78">
        <f ca="1">'Tax On Earnings'!J12</f>
        <v>-4197.45</v>
      </c>
      <c r="Y13" s="78">
        <f t="shared" ref="Y13:Y22" si="1">ROUND($Y$11*E13,2)</f>
        <v>160.38999999999999</v>
      </c>
      <c r="Z13" s="78">
        <f t="shared" ref="Z13:Z23" ca="1" si="2">Y13+X13</f>
        <v>-4037.06</v>
      </c>
      <c r="AA13" s="193">
        <f ca="1">W13+X13+Y13</f>
        <v>516530.93000000005</v>
      </c>
      <c r="AB13" s="234">
        <f ca="1">AA13/$AA$24</f>
        <v>0.86126342296211555</v>
      </c>
      <c r="AC13" s="18"/>
      <c r="AD13" s="261">
        <f ca="1">AA13-434650.71</f>
        <v>81880.22000000003</v>
      </c>
      <c r="AE13" s="18"/>
    </row>
    <row r="14" spans="1:31" ht="11.25" customHeight="1" x14ac:dyDescent="0.2">
      <c r="A14" s="205" t="str">
        <f>'Data Sheet'!B24</f>
        <v>Elizabeth Lyon-Mercado</v>
      </c>
      <c r="B14" s="206" t="str">
        <f>'Data Sheet'!B28</f>
        <v>Accumulation</v>
      </c>
      <c r="C14" s="207">
        <f>'Data Sheet'!B22</f>
        <v>0</v>
      </c>
      <c r="D14" s="193">
        <f>'Data Sheet'!B30</f>
        <v>20935.96</v>
      </c>
      <c r="E14" s="194">
        <f t="shared" ref="E14:E22" si="3">D14/$D$24</f>
        <v>4.5953846718122804E-2</v>
      </c>
      <c r="F14" s="217">
        <f>'Account 2'!D16</f>
        <v>0</v>
      </c>
      <c r="G14" s="224">
        <f>'Account 2'!F18</f>
        <v>0</v>
      </c>
      <c r="H14" s="217">
        <f>'Account 2'!D37</f>
        <v>-5710.2000000000007</v>
      </c>
      <c r="I14" s="107">
        <f>'Account 2'!F39</f>
        <v>-2721.31</v>
      </c>
      <c r="J14" s="107">
        <f>'Account 2'!D58</f>
        <v>-5710</v>
      </c>
      <c r="K14" s="107">
        <f>'Account 2'!E58</f>
        <v>-0.19999999999993179</v>
      </c>
      <c r="L14" s="224">
        <f>'Account 2'!F58</f>
        <v>856.50000000000023</v>
      </c>
      <c r="M14" s="217">
        <f>'Account 2'!D64</f>
        <v>0</v>
      </c>
      <c r="N14" s="107">
        <f>'Account 2'!F66</f>
        <v>0</v>
      </c>
      <c r="O14" s="217">
        <f>'Account 2'!D81</f>
        <v>75000</v>
      </c>
      <c r="P14" s="107">
        <f>'Account 2'!F83</f>
        <v>616.44000000000005</v>
      </c>
      <c r="Q14" s="107">
        <f>-ROUND(O14*15%,2)</f>
        <v>-11250</v>
      </c>
      <c r="R14" s="217">
        <f>'Account 2'!D107</f>
        <v>0</v>
      </c>
      <c r="S14" s="224">
        <f>'Account 2'!F109</f>
        <v>0</v>
      </c>
      <c r="T14" s="193">
        <f t="shared" si="0"/>
        <v>18831.089999999997</v>
      </c>
      <c r="U14" s="78">
        <f t="shared" ref="U14:U23" si="4">D14+F14+M14+O14+Q14+R14+H14+L14</f>
        <v>79832.259999999995</v>
      </c>
      <c r="V14" s="242">
        <f>ROUND($V$11/$T$24*T14,2)</f>
        <v>3545.89</v>
      </c>
      <c r="W14" s="78">
        <f>U14+V14</f>
        <v>83378.149999999994</v>
      </c>
      <c r="X14" s="78">
        <f ca="1">'Tax On Earnings'!J13</f>
        <v>-180.52</v>
      </c>
      <c r="Y14" s="78">
        <f t="shared" si="1"/>
        <v>7.73</v>
      </c>
      <c r="Z14" s="78">
        <f t="shared" ca="1" si="2"/>
        <v>-172.79000000000002</v>
      </c>
      <c r="AA14" s="193">
        <f ca="1">W14+X14+Y14</f>
        <v>83205.359999999986</v>
      </c>
      <c r="AB14" s="234">
        <f t="shared" ref="AB14:AB22" ca="1" si="5">AA14/$AA$24</f>
        <v>0.13873657703788439</v>
      </c>
      <c r="AC14" s="18"/>
      <c r="AD14" s="261">
        <f ca="1">AA14-20935.96</f>
        <v>62269.399999999987</v>
      </c>
      <c r="AE14" s="18"/>
    </row>
    <row r="15" spans="1:31" ht="11.25" customHeight="1" x14ac:dyDescent="0.2">
      <c r="A15" s="205">
        <f>'Data Sheet'!B35</f>
        <v>0</v>
      </c>
      <c r="B15" s="206">
        <f>'Data Sheet'!B39</f>
        <v>0</v>
      </c>
      <c r="C15" s="207">
        <f>'Data Sheet'!B33</f>
        <v>0</v>
      </c>
      <c r="D15" s="193">
        <f>'Data Sheet'!B41</f>
        <v>0</v>
      </c>
      <c r="E15" s="194">
        <f t="shared" si="3"/>
        <v>0</v>
      </c>
      <c r="F15" s="217">
        <f>'Account 3'!D16</f>
        <v>0</v>
      </c>
      <c r="G15" s="224">
        <f>'Account 3'!F18</f>
        <v>0</v>
      </c>
      <c r="H15" s="217">
        <f>'Account 3'!D24</f>
        <v>0</v>
      </c>
      <c r="I15" s="107">
        <f>'Account 3'!F26</f>
        <v>0</v>
      </c>
      <c r="J15" s="107">
        <f>'Account 3'!D32</f>
        <v>0</v>
      </c>
      <c r="K15" s="107">
        <f>'Account 3'!E32</f>
        <v>0</v>
      </c>
      <c r="L15" s="224">
        <f>'Account 3'!F32</f>
        <v>0</v>
      </c>
      <c r="M15" s="217">
        <f>'Account 3'!D38</f>
        <v>0</v>
      </c>
      <c r="N15" s="107">
        <f>'Account 3'!F40</f>
        <v>0</v>
      </c>
      <c r="O15" s="217">
        <f>'Account 3'!D54</f>
        <v>0</v>
      </c>
      <c r="P15" s="107">
        <f>'Account 3'!F56</f>
        <v>0</v>
      </c>
      <c r="Q15" s="107">
        <f t="shared" ref="Q15:Q22" si="6">-ROUNDDOWN(O15*15%,2)</f>
        <v>0</v>
      </c>
      <c r="R15" s="217">
        <f>'Account 3'!D80</f>
        <v>0</v>
      </c>
      <c r="S15" s="224">
        <f>'Account 3'!F82</f>
        <v>0</v>
      </c>
      <c r="T15" s="193">
        <f t="shared" si="0"/>
        <v>0</v>
      </c>
      <c r="U15" s="78">
        <f t="shared" si="4"/>
        <v>0</v>
      </c>
      <c r="V15" s="242">
        <f t="shared" ref="V15:V22" si="7">ROUND($V$11/$T$24*T15,2)</f>
        <v>0</v>
      </c>
      <c r="W15" s="78">
        <f>U15+V15</f>
        <v>0</v>
      </c>
      <c r="X15" s="78">
        <f>'Tax On Earnings'!J14</f>
        <v>0</v>
      </c>
      <c r="Y15" s="78">
        <f t="shared" si="1"/>
        <v>0</v>
      </c>
      <c r="Z15" s="78">
        <f t="shared" si="2"/>
        <v>0</v>
      </c>
      <c r="AA15" s="193">
        <f t="shared" ref="AA15:AA22" si="8">W15+X15</f>
        <v>0</v>
      </c>
      <c r="AB15" s="234">
        <f t="shared" ca="1" si="5"/>
        <v>0</v>
      </c>
      <c r="AC15" s="18"/>
      <c r="AD15" s="261">
        <f ca="1">SUM(AD13:AD14)</f>
        <v>144149.62000000002</v>
      </c>
      <c r="AE15" s="18"/>
    </row>
    <row r="16" spans="1:31" ht="11.25" customHeight="1" x14ac:dyDescent="0.2">
      <c r="A16" s="205">
        <f>'Data Sheet'!B46</f>
        <v>0</v>
      </c>
      <c r="B16" s="206">
        <f>'Data Sheet'!B50</f>
        <v>0</v>
      </c>
      <c r="C16" s="207">
        <f>'Data Sheet'!B44</f>
        <v>0</v>
      </c>
      <c r="D16" s="193">
        <f>'Data Sheet'!B52</f>
        <v>0</v>
      </c>
      <c r="E16" s="194">
        <f t="shared" si="3"/>
        <v>0</v>
      </c>
      <c r="F16" s="217">
        <f>'Account 4'!D16</f>
        <v>0</v>
      </c>
      <c r="G16" s="224">
        <f>'Account 4'!F18</f>
        <v>0</v>
      </c>
      <c r="H16" s="217">
        <f>'Account 4'!D24</f>
        <v>0</v>
      </c>
      <c r="I16" s="107">
        <f>'Account 4'!F26</f>
        <v>0</v>
      </c>
      <c r="J16" s="107">
        <f>'Account 4'!D32</f>
        <v>0</v>
      </c>
      <c r="K16" s="107">
        <f>'Account 4'!E32</f>
        <v>0</v>
      </c>
      <c r="L16" s="224">
        <f>'Account 4'!F32</f>
        <v>0</v>
      </c>
      <c r="M16" s="217">
        <f>'Account 4'!D38</f>
        <v>0</v>
      </c>
      <c r="N16" s="107">
        <f>'Account 4'!F40</f>
        <v>0</v>
      </c>
      <c r="O16" s="217">
        <f>'Account 4'!D55</f>
        <v>0</v>
      </c>
      <c r="P16" s="107">
        <f>'Account 4'!F57</f>
        <v>0</v>
      </c>
      <c r="Q16" s="107">
        <f t="shared" si="6"/>
        <v>0</v>
      </c>
      <c r="R16" s="217">
        <f>'Account 4'!D81</f>
        <v>0</v>
      </c>
      <c r="S16" s="224">
        <f>'Account 4'!F83</f>
        <v>0</v>
      </c>
      <c r="T16" s="193">
        <f t="shared" si="0"/>
        <v>0</v>
      </c>
      <c r="U16" s="78">
        <f t="shared" si="4"/>
        <v>0</v>
      </c>
      <c r="V16" s="242">
        <f t="shared" si="7"/>
        <v>0</v>
      </c>
      <c r="W16" s="78">
        <f t="shared" ref="W16:W22" si="9">U16+V16</f>
        <v>0</v>
      </c>
      <c r="X16" s="78">
        <f>'Tax On Earnings'!J15</f>
        <v>0</v>
      </c>
      <c r="Y16" s="78">
        <f t="shared" si="1"/>
        <v>0</v>
      </c>
      <c r="Z16" s="78">
        <f t="shared" si="2"/>
        <v>0</v>
      </c>
      <c r="AA16" s="193">
        <f t="shared" si="8"/>
        <v>0</v>
      </c>
      <c r="AB16" s="234">
        <f t="shared" ca="1" si="5"/>
        <v>0</v>
      </c>
      <c r="AC16" s="18"/>
      <c r="AD16" s="43"/>
    </row>
    <row r="17" spans="1:30" ht="11.25" customHeight="1" x14ac:dyDescent="0.2">
      <c r="A17" s="205">
        <f>'Data Sheet'!B57</f>
        <v>0</v>
      </c>
      <c r="B17" s="206">
        <f>'Data Sheet'!B61</f>
        <v>0</v>
      </c>
      <c r="C17" s="207">
        <f>'Data Sheet'!B55</f>
        <v>0</v>
      </c>
      <c r="D17" s="193">
        <f>'Data Sheet'!B63</f>
        <v>0</v>
      </c>
      <c r="E17" s="194">
        <f t="shared" si="3"/>
        <v>0</v>
      </c>
      <c r="F17" s="217">
        <f>'Account 5'!D16</f>
        <v>0</v>
      </c>
      <c r="G17" s="224">
        <f>'Account 5'!F18</f>
        <v>0</v>
      </c>
      <c r="H17" s="217">
        <f>'Account 5'!D24</f>
        <v>0</v>
      </c>
      <c r="I17" s="107">
        <f>'Account 5'!F26</f>
        <v>0</v>
      </c>
      <c r="J17" s="107">
        <f>'Account 5'!D32</f>
        <v>0</v>
      </c>
      <c r="K17" s="107">
        <f>'Account 5'!E32</f>
        <v>0</v>
      </c>
      <c r="L17" s="224">
        <f>'Account 5'!F32</f>
        <v>0</v>
      </c>
      <c r="M17" s="217">
        <f>'Account 5'!D38</f>
        <v>0</v>
      </c>
      <c r="N17" s="107">
        <f>'Account 5'!F40</f>
        <v>0</v>
      </c>
      <c r="O17" s="217">
        <f>'Account 5'!D55</f>
        <v>0</v>
      </c>
      <c r="P17" s="107">
        <f>'Account 5'!F57</f>
        <v>0</v>
      </c>
      <c r="Q17" s="107">
        <f t="shared" si="6"/>
        <v>0</v>
      </c>
      <c r="R17" s="217">
        <f>'Account 5'!D81</f>
        <v>0</v>
      </c>
      <c r="S17" s="224">
        <f>'Account 5'!F83</f>
        <v>0</v>
      </c>
      <c r="T17" s="193">
        <f t="shared" si="0"/>
        <v>0</v>
      </c>
      <c r="U17" s="78">
        <f t="shared" si="4"/>
        <v>0</v>
      </c>
      <c r="V17" s="242">
        <f t="shared" si="7"/>
        <v>0</v>
      </c>
      <c r="W17" s="78">
        <f t="shared" si="9"/>
        <v>0</v>
      </c>
      <c r="X17" s="78">
        <f>'Tax On Earnings'!J16</f>
        <v>0</v>
      </c>
      <c r="Y17" s="78">
        <f t="shared" si="1"/>
        <v>0</v>
      </c>
      <c r="Z17" s="78">
        <f t="shared" si="2"/>
        <v>0</v>
      </c>
      <c r="AA17" s="193">
        <f t="shared" si="8"/>
        <v>0</v>
      </c>
      <c r="AB17" s="234">
        <f t="shared" ca="1" si="5"/>
        <v>0</v>
      </c>
      <c r="AC17" s="18"/>
      <c r="AD17" s="43"/>
    </row>
    <row r="18" spans="1:30" ht="11.25" customHeight="1" x14ac:dyDescent="0.2">
      <c r="A18" s="205">
        <f>'Data Sheet'!B68</f>
        <v>0</v>
      </c>
      <c r="B18" s="206">
        <f>'Data Sheet'!B72</f>
        <v>0</v>
      </c>
      <c r="C18" s="207">
        <f>'Data Sheet'!B66</f>
        <v>0</v>
      </c>
      <c r="D18" s="193">
        <f>'Data Sheet'!B74</f>
        <v>0</v>
      </c>
      <c r="E18" s="194">
        <f t="shared" si="3"/>
        <v>0</v>
      </c>
      <c r="F18" s="217">
        <f>'Account 6'!D16</f>
        <v>0</v>
      </c>
      <c r="G18" s="224">
        <f>'Account 6'!F26</f>
        <v>0</v>
      </c>
      <c r="H18" s="217">
        <f>'Account 6'!D24</f>
        <v>0</v>
      </c>
      <c r="I18" s="107">
        <f>'Account 6'!F26</f>
        <v>0</v>
      </c>
      <c r="J18" s="107">
        <f>'Account 6'!D32</f>
        <v>0</v>
      </c>
      <c r="K18" s="107">
        <f>'Account 6'!E32</f>
        <v>0</v>
      </c>
      <c r="L18" s="224">
        <f>'Account 6'!F32</f>
        <v>0</v>
      </c>
      <c r="M18" s="217">
        <f>'Account 6'!D38</f>
        <v>0</v>
      </c>
      <c r="N18" s="107">
        <f>'Account 6'!F40</f>
        <v>0</v>
      </c>
      <c r="O18" s="217">
        <f>'Account 6'!D55</f>
        <v>0</v>
      </c>
      <c r="P18" s="107">
        <f>'Account 6'!F57</f>
        <v>0</v>
      </c>
      <c r="Q18" s="107">
        <f t="shared" si="6"/>
        <v>0</v>
      </c>
      <c r="R18" s="217">
        <f>'Account 6'!D81</f>
        <v>0</v>
      </c>
      <c r="S18" s="224">
        <f>'Account 6'!F83</f>
        <v>0</v>
      </c>
      <c r="T18" s="193">
        <f t="shared" si="0"/>
        <v>0</v>
      </c>
      <c r="U18" s="78">
        <f t="shared" si="4"/>
        <v>0</v>
      </c>
      <c r="V18" s="242">
        <f t="shared" si="7"/>
        <v>0</v>
      </c>
      <c r="W18" s="78">
        <f t="shared" si="9"/>
        <v>0</v>
      </c>
      <c r="X18" s="78">
        <f>'Tax On Earnings'!J17</f>
        <v>0</v>
      </c>
      <c r="Y18" s="78">
        <f t="shared" si="1"/>
        <v>0</v>
      </c>
      <c r="Z18" s="78">
        <f t="shared" si="2"/>
        <v>0</v>
      </c>
      <c r="AA18" s="193">
        <f t="shared" si="8"/>
        <v>0</v>
      </c>
      <c r="AB18" s="234">
        <f t="shared" ca="1" si="5"/>
        <v>0</v>
      </c>
      <c r="AC18" s="18"/>
      <c r="AD18" s="43"/>
    </row>
    <row r="19" spans="1:30" ht="11.25" customHeight="1" x14ac:dyDescent="0.2">
      <c r="A19" s="205">
        <f>'Data Sheet'!B79</f>
        <v>0</v>
      </c>
      <c r="B19" s="206">
        <f>'Data Sheet'!B83</f>
        <v>0</v>
      </c>
      <c r="C19" s="207">
        <f>'Data Sheet'!B77</f>
        <v>0</v>
      </c>
      <c r="D19" s="193">
        <f>'Data Sheet'!B85</f>
        <v>0</v>
      </c>
      <c r="E19" s="194">
        <f t="shared" si="3"/>
        <v>0</v>
      </c>
      <c r="F19" s="217">
        <f>'Account 7'!D16</f>
        <v>0</v>
      </c>
      <c r="G19" s="224">
        <f>'Account 7'!F18</f>
        <v>0</v>
      </c>
      <c r="H19" s="217">
        <f>'Account 7'!D24</f>
        <v>0</v>
      </c>
      <c r="I19" s="107">
        <f>'Account 7'!F26</f>
        <v>0</v>
      </c>
      <c r="J19" s="107">
        <f>'Account 7'!D32</f>
        <v>0</v>
      </c>
      <c r="K19" s="107">
        <f>'Account 7'!E32</f>
        <v>0</v>
      </c>
      <c r="L19" s="224">
        <f>'Account 7'!F32</f>
        <v>0</v>
      </c>
      <c r="M19" s="217">
        <f>'Account 7'!D38</f>
        <v>0</v>
      </c>
      <c r="N19" s="107">
        <f>'Account 7'!F40</f>
        <v>0</v>
      </c>
      <c r="O19" s="217">
        <f>'Account 7'!D55</f>
        <v>0</v>
      </c>
      <c r="P19" s="107">
        <f>'Account 7'!F57</f>
        <v>0</v>
      </c>
      <c r="Q19" s="107">
        <f t="shared" si="6"/>
        <v>0</v>
      </c>
      <c r="R19" s="217">
        <f>'Account 7'!D81</f>
        <v>0</v>
      </c>
      <c r="S19" s="224">
        <f>'Account 7'!F83</f>
        <v>0</v>
      </c>
      <c r="T19" s="193">
        <f t="shared" si="0"/>
        <v>0</v>
      </c>
      <c r="U19" s="78">
        <f t="shared" si="4"/>
        <v>0</v>
      </c>
      <c r="V19" s="242">
        <f t="shared" si="7"/>
        <v>0</v>
      </c>
      <c r="W19" s="78">
        <f t="shared" si="9"/>
        <v>0</v>
      </c>
      <c r="X19" s="78">
        <f>'Tax On Earnings'!J18</f>
        <v>0</v>
      </c>
      <c r="Y19" s="78">
        <f t="shared" si="1"/>
        <v>0</v>
      </c>
      <c r="Z19" s="78">
        <f t="shared" si="2"/>
        <v>0</v>
      </c>
      <c r="AA19" s="193">
        <f t="shared" si="8"/>
        <v>0</v>
      </c>
      <c r="AB19" s="234">
        <f t="shared" ca="1" si="5"/>
        <v>0</v>
      </c>
      <c r="AC19" s="18"/>
      <c r="AD19" s="43"/>
    </row>
    <row r="20" spans="1:30" ht="11.25" customHeight="1" x14ac:dyDescent="0.2">
      <c r="A20" s="205">
        <f>'Data Sheet'!B90</f>
        <v>0</v>
      </c>
      <c r="B20" s="206">
        <f>'Data Sheet'!B94</f>
        <v>0</v>
      </c>
      <c r="C20" s="207">
        <f>'Data Sheet'!B88</f>
        <v>0</v>
      </c>
      <c r="D20" s="193">
        <f>'Data Sheet'!B96</f>
        <v>0</v>
      </c>
      <c r="E20" s="194">
        <f t="shared" si="3"/>
        <v>0</v>
      </c>
      <c r="F20" s="217">
        <f>'Account 8'!D16</f>
        <v>0</v>
      </c>
      <c r="G20" s="218">
        <f>'Account 8'!F18</f>
        <v>0</v>
      </c>
      <c r="H20" s="219">
        <f>'Account 8'!D24</f>
        <v>0</v>
      </c>
      <c r="I20" s="75">
        <f>'Account 8'!F26</f>
        <v>0</v>
      </c>
      <c r="J20" s="107">
        <f>'Account 8'!D32</f>
        <v>0</v>
      </c>
      <c r="K20" s="107">
        <f>'Account 8'!E32</f>
        <v>0</v>
      </c>
      <c r="L20" s="224">
        <f>'Account 8'!F32</f>
        <v>0</v>
      </c>
      <c r="M20" s="219">
        <f>'Account 8'!D38</f>
        <v>0</v>
      </c>
      <c r="N20" s="75">
        <f>'Account 8'!F40</f>
        <v>0</v>
      </c>
      <c r="O20" s="219">
        <f>'Account 8'!D55</f>
        <v>0</v>
      </c>
      <c r="P20" s="75">
        <f>'Account 8'!F57</f>
        <v>0</v>
      </c>
      <c r="Q20" s="107">
        <f t="shared" si="6"/>
        <v>0</v>
      </c>
      <c r="R20" s="219">
        <f>'Account 8'!D81</f>
        <v>0</v>
      </c>
      <c r="S20" s="218">
        <f>'Account 8'!F83</f>
        <v>0</v>
      </c>
      <c r="T20" s="193">
        <f t="shared" si="0"/>
        <v>0</v>
      </c>
      <c r="U20" s="78">
        <f t="shared" si="4"/>
        <v>0</v>
      </c>
      <c r="V20" s="242">
        <f t="shared" si="7"/>
        <v>0</v>
      </c>
      <c r="W20" s="78">
        <f t="shared" si="9"/>
        <v>0</v>
      </c>
      <c r="X20" s="78">
        <f>'Tax On Earnings'!J19</f>
        <v>0</v>
      </c>
      <c r="Y20" s="78">
        <f t="shared" si="1"/>
        <v>0</v>
      </c>
      <c r="Z20" s="78">
        <f t="shared" si="2"/>
        <v>0</v>
      </c>
      <c r="AA20" s="193">
        <f t="shared" si="8"/>
        <v>0</v>
      </c>
      <c r="AB20" s="234">
        <f t="shared" ca="1" si="5"/>
        <v>0</v>
      </c>
      <c r="AC20" s="18"/>
      <c r="AD20" s="43"/>
    </row>
    <row r="21" spans="1:30" ht="11.25" customHeight="1" x14ac:dyDescent="0.2">
      <c r="A21" s="205">
        <f>'Data Sheet'!B101</f>
        <v>0</v>
      </c>
      <c r="B21" s="206">
        <f>'Data Sheet'!B105</f>
        <v>0</v>
      </c>
      <c r="C21" s="207">
        <f>'Data Sheet'!B99</f>
        <v>0</v>
      </c>
      <c r="D21" s="193">
        <f>'Data Sheet'!B107</f>
        <v>0</v>
      </c>
      <c r="E21" s="194">
        <f t="shared" si="3"/>
        <v>0</v>
      </c>
      <c r="F21" s="217">
        <f>'Account 9'!D16</f>
        <v>0</v>
      </c>
      <c r="G21" s="218">
        <f>'Account 9'!F18</f>
        <v>0</v>
      </c>
      <c r="H21" s="219">
        <f>'Account 9'!D24</f>
        <v>0</v>
      </c>
      <c r="I21" s="75">
        <f>'Account 9'!F26</f>
        <v>0</v>
      </c>
      <c r="J21" s="107">
        <f>'Account 9'!D32</f>
        <v>0</v>
      </c>
      <c r="K21" s="107">
        <f>'Account 9'!E32</f>
        <v>0</v>
      </c>
      <c r="L21" s="224">
        <f>'Account 9'!F32</f>
        <v>0</v>
      </c>
      <c r="M21" s="219">
        <f>'Account 9'!D38</f>
        <v>0</v>
      </c>
      <c r="N21" s="75">
        <f>'Account 9'!F40</f>
        <v>0</v>
      </c>
      <c r="O21" s="219">
        <f>'Account 9'!D55</f>
        <v>0</v>
      </c>
      <c r="P21" s="75">
        <f>'Account 9'!F57</f>
        <v>0</v>
      </c>
      <c r="Q21" s="107">
        <f t="shared" si="6"/>
        <v>0</v>
      </c>
      <c r="R21" s="219">
        <f>'Account 9'!D81</f>
        <v>0</v>
      </c>
      <c r="S21" s="218">
        <f>'Account 9'!F83</f>
        <v>0</v>
      </c>
      <c r="T21" s="193">
        <f t="shared" si="0"/>
        <v>0</v>
      </c>
      <c r="U21" s="78">
        <f t="shared" si="4"/>
        <v>0</v>
      </c>
      <c r="V21" s="242">
        <f t="shared" si="7"/>
        <v>0</v>
      </c>
      <c r="W21" s="78">
        <f t="shared" si="9"/>
        <v>0</v>
      </c>
      <c r="X21" s="78">
        <f>'Tax On Earnings'!J20</f>
        <v>0</v>
      </c>
      <c r="Y21" s="78">
        <f t="shared" si="1"/>
        <v>0</v>
      </c>
      <c r="Z21" s="78">
        <f t="shared" si="2"/>
        <v>0</v>
      </c>
      <c r="AA21" s="193">
        <f t="shared" si="8"/>
        <v>0</v>
      </c>
      <c r="AB21" s="234">
        <f t="shared" ca="1" si="5"/>
        <v>0</v>
      </c>
      <c r="AC21" s="18"/>
      <c r="AD21" s="43"/>
    </row>
    <row r="22" spans="1:30" ht="11.25" customHeight="1" x14ac:dyDescent="0.2">
      <c r="A22" s="205">
        <f>'Data Sheet'!B112</f>
        <v>0</v>
      </c>
      <c r="B22" s="206">
        <f>'Data Sheet'!B116</f>
        <v>0</v>
      </c>
      <c r="C22" s="207">
        <f>'Data Sheet'!B110</f>
        <v>0</v>
      </c>
      <c r="D22" s="193">
        <f>'Data Sheet'!B118</f>
        <v>0</v>
      </c>
      <c r="E22" s="194">
        <f t="shared" si="3"/>
        <v>0</v>
      </c>
      <c r="F22" s="217">
        <f>'Account 10'!D16</f>
        <v>0</v>
      </c>
      <c r="G22" s="218">
        <f>'Account 10'!F18</f>
        <v>0</v>
      </c>
      <c r="H22" s="219">
        <f>'Account 10'!D24</f>
        <v>0</v>
      </c>
      <c r="I22" s="75">
        <f>'Account 10'!F26</f>
        <v>0</v>
      </c>
      <c r="J22" s="107">
        <f>'Account 10'!D32</f>
        <v>0</v>
      </c>
      <c r="K22" s="107">
        <f>'Account 10'!E32</f>
        <v>0</v>
      </c>
      <c r="L22" s="224">
        <f>'Account 10'!F32</f>
        <v>0</v>
      </c>
      <c r="M22" s="219">
        <f>'Account 10'!D38</f>
        <v>0</v>
      </c>
      <c r="N22" s="75">
        <f>'Account 10'!F40</f>
        <v>0</v>
      </c>
      <c r="O22" s="219">
        <f>'Account 10'!D55</f>
        <v>0</v>
      </c>
      <c r="P22" s="75">
        <f>'Account 10'!F57</f>
        <v>0</v>
      </c>
      <c r="Q22" s="107">
        <f t="shared" si="6"/>
        <v>0</v>
      </c>
      <c r="R22" s="219">
        <f>'Account 10'!D81</f>
        <v>0</v>
      </c>
      <c r="S22" s="218">
        <f>'Account 10'!F83</f>
        <v>0</v>
      </c>
      <c r="T22" s="193">
        <f t="shared" si="0"/>
        <v>0</v>
      </c>
      <c r="U22" s="78">
        <f t="shared" si="4"/>
        <v>0</v>
      </c>
      <c r="V22" s="242">
        <f t="shared" si="7"/>
        <v>0</v>
      </c>
      <c r="W22" s="78">
        <f t="shared" si="9"/>
        <v>0</v>
      </c>
      <c r="X22" s="78">
        <f>'Tax On Earnings'!J21</f>
        <v>0</v>
      </c>
      <c r="Y22" s="78">
        <f t="shared" si="1"/>
        <v>0</v>
      </c>
      <c r="Z22" s="78">
        <f t="shared" si="2"/>
        <v>0</v>
      </c>
      <c r="AA22" s="193">
        <f t="shared" si="8"/>
        <v>0</v>
      </c>
      <c r="AB22" s="234">
        <f t="shared" ca="1" si="5"/>
        <v>0</v>
      </c>
      <c r="AC22" s="18"/>
      <c r="AD22" s="43"/>
    </row>
    <row r="23" spans="1:30" ht="11.25" customHeight="1" x14ac:dyDescent="0.2">
      <c r="A23" s="205"/>
      <c r="B23" s="206"/>
      <c r="C23" s="207"/>
      <c r="D23" s="195"/>
      <c r="E23" s="196"/>
      <c r="F23" s="219"/>
      <c r="G23" s="218"/>
      <c r="H23" s="219"/>
      <c r="I23" s="75"/>
      <c r="J23" s="75"/>
      <c r="K23" s="75"/>
      <c r="L23" s="218"/>
      <c r="M23" s="219"/>
      <c r="N23" s="75"/>
      <c r="O23" s="219"/>
      <c r="P23" s="75"/>
      <c r="Q23" s="75"/>
      <c r="R23" s="219"/>
      <c r="S23" s="218"/>
      <c r="T23" s="219"/>
      <c r="U23" s="78">
        <f t="shared" si="4"/>
        <v>0</v>
      </c>
      <c r="V23" s="242"/>
      <c r="W23" s="75"/>
      <c r="X23" s="75"/>
      <c r="Y23" s="75"/>
      <c r="Z23" s="78">
        <f t="shared" si="2"/>
        <v>0</v>
      </c>
      <c r="AA23" s="219"/>
      <c r="AB23" s="234"/>
      <c r="AC23" s="18"/>
      <c r="AD23" s="43"/>
    </row>
    <row r="24" spans="1:30" s="99" customFormat="1" ht="11.25" customHeight="1" thickBot="1" x14ac:dyDescent="0.25">
      <c r="A24" s="208" t="s">
        <v>3</v>
      </c>
      <c r="B24" s="209"/>
      <c r="C24" s="210"/>
      <c r="D24" s="225">
        <f>SUM(D13:D23)</f>
        <v>455586.67000000004</v>
      </c>
      <c r="E24" s="226">
        <f>SUM(E13:E23)</f>
        <v>1</v>
      </c>
      <c r="F24" s="227">
        <f>SUM(F13:F23)</f>
        <v>0</v>
      </c>
      <c r="G24" s="228">
        <f t="shared" ref="G24:AA24" si="10">SUM(G13:G23)</f>
        <v>0</v>
      </c>
      <c r="H24" s="227">
        <f t="shared" si="10"/>
        <v>-21442.949999999997</v>
      </c>
      <c r="I24" s="152">
        <f t="shared" si="10"/>
        <v>-9948.61</v>
      </c>
      <c r="J24" s="152">
        <f t="shared" si="10"/>
        <v>-21443</v>
      </c>
      <c r="K24" s="152">
        <f t="shared" si="10"/>
        <v>4.9999999999386091E-2</v>
      </c>
      <c r="L24" s="228">
        <f>SUM(L13:L23)</f>
        <v>3216.45</v>
      </c>
      <c r="M24" s="227">
        <f t="shared" si="10"/>
        <v>0</v>
      </c>
      <c r="N24" s="152">
        <f t="shared" si="10"/>
        <v>0</v>
      </c>
      <c r="O24" s="227">
        <f t="shared" si="10"/>
        <v>98560.510000000009</v>
      </c>
      <c r="P24" s="152">
        <f t="shared" si="10"/>
        <v>13401.82</v>
      </c>
      <c r="Q24" s="152">
        <f t="shared" si="10"/>
        <v>-14784.07</v>
      </c>
      <c r="R24" s="227">
        <f t="shared" si="10"/>
        <v>-3187</v>
      </c>
      <c r="S24" s="228">
        <f t="shared" si="10"/>
        <v>-2340.04</v>
      </c>
      <c r="T24" s="227">
        <f t="shared" si="10"/>
        <v>456699.84000000008</v>
      </c>
      <c r="U24" s="152">
        <f t="shared" si="10"/>
        <v>517949.61000000004</v>
      </c>
      <c r="V24" s="243">
        <f>SUM(V13:V23)</f>
        <v>85996.53</v>
      </c>
      <c r="W24" s="152">
        <f>SUM(W13:W23)</f>
        <v>603946.14</v>
      </c>
      <c r="X24" s="152">
        <f ca="1">SUM(X13:X23)</f>
        <v>-4377.97</v>
      </c>
      <c r="Y24" s="152">
        <f>SUM(Y13:Y23)</f>
        <v>168.11999999999998</v>
      </c>
      <c r="Z24" s="228">
        <f ca="1">SUM(Z13:Z23)</f>
        <v>-4209.8500000000004</v>
      </c>
      <c r="AA24" s="227">
        <f t="shared" ca="1" si="10"/>
        <v>599736.29</v>
      </c>
      <c r="AB24" s="235">
        <f ca="1">SUM(AB13:AB23)</f>
        <v>1</v>
      </c>
      <c r="AC24" s="185"/>
      <c r="AD24" s="186"/>
    </row>
    <row r="25" spans="1:30" s="14" customFormat="1" ht="11.25" customHeight="1" x14ac:dyDescent="0.2">
      <c r="A25" s="245"/>
      <c r="B25" s="246"/>
      <c r="C25" s="247"/>
      <c r="D25" s="248"/>
      <c r="E25" s="249"/>
      <c r="F25" s="237"/>
      <c r="G25" s="237"/>
      <c r="H25" s="250"/>
      <c r="I25" s="237"/>
      <c r="J25" s="237"/>
      <c r="K25" s="237"/>
      <c r="L25" s="238"/>
      <c r="M25" s="237"/>
      <c r="N25" s="238"/>
      <c r="O25" s="250"/>
      <c r="P25" s="237"/>
      <c r="Q25" s="237">
        <f>Q24-Q11</f>
        <v>0</v>
      </c>
      <c r="R25" s="250"/>
      <c r="S25" s="238"/>
      <c r="T25" s="250"/>
      <c r="U25" s="237"/>
      <c r="V25" s="244">
        <f>V11-V24</f>
        <v>0</v>
      </c>
      <c r="W25" s="237"/>
      <c r="X25" s="237">
        <f ca="1">X11-X24</f>
        <v>0</v>
      </c>
      <c r="Y25" s="237">
        <f>Y11-Y24</f>
        <v>0</v>
      </c>
      <c r="Z25" s="238">
        <f ca="1">Z11-Z24</f>
        <v>0</v>
      </c>
      <c r="AA25" s="250"/>
      <c r="AB25" s="238"/>
      <c r="AD25" s="151"/>
    </row>
    <row r="26" spans="1:30" ht="11.25" customHeight="1" x14ac:dyDescent="0.2">
      <c r="A26" s="30"/>
      <c r="B26" s="30"/>
      <c r="C26" s="179"/>
      <c r="D26" s="49"/>
      <c r="E26" s="47"/>
      <c r="F26" s="5"/>
      <c r="G26" s="5"/>
      <c r="H26" s="5"/>
      <c r="I26" s="5"/>
      <c r="J26" s="5"/>
      <c r="K26" s="5"/>
      <c r="L26" s="5"/>
      <c r="M26" s="5"/>
      <c r="N26" s="5"/>
      <c r="O26" s="32"/>
      <c r="P26" s="32"/>
      <c r="Q26" s="32"/>
      <c r="R26" s="5"/>
      <c r="S26" s="5"/>
      <c r="T26" s="32"/>
      <c r="U26" s="32"/>
      <c r="V26" s="32"/>
      <c r="W26" s="32"/>
      <c r="X26" s="32"/>
      <c r="Y26" s="32"/>
      <c r="Z26" s="32"/>
      <c r="AA26" s="32"/>
      <c r="AD26" s="3"/>
    </row>
    <row r="27" spans="1:30" ht="11.25" customHeight="1" x14ac:dyDescent="0.2">
      <c r="A27" s="30"/>
      <c r="B27" s="30"/>
      <c r="C27" s="179"/>
      <c r="D27" s="47"/>
      <c r="E27" s="47"/>
      <c r="F27" s="5"/>
      <c r="G27" s="5"/>
      <c r="H27" s="5"/>
      <c r="I27" s="5"/>
      <c r="J27" s="5"/>
      <c r="K27" s="5" t="s">
        <v>437</v>
      </c>
      <c r="L27" s="5">
        <f ca="1">L24+Q24+Z24</f>
        <v>-15777.47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>
        <f ca="1">X13+X14+L13+L14+Q13</f>
        <v>-4695.59</v>
      </c>
      <c r="Y27" s="5"/>
      <c r="Z27" s="5"/>
      <c r="AA27" s="5"/>
      <c r="AD27" s="3"/>
    </row>
    <row r="28" spans="1:30" ht="11.25" customHeight="1" x14ac:dyDescent="0.2">
      <c r="X28" s="5">
        <f ca="1">X27+'Tax Calc'!E87</f>
        <v>11250</v>
      </c>
      <c r="Y28" s="5"/>
      <c r="Z28" s="5"/>
      <c r="AC28" s="44"/>
      <c r="AD28" s="3"/>
    </row>
    <row r="29" spans="1:30" ht="11.25" customHeight="1" x14ac:dyDescent="0.2">
      <c r="A29" s="1" t="s">
        <v>21</v>
      </c>
      <c r="T29" s="5"/>
      <c r="Y29" s="5"/>
      <c r="Z29" s="5"/>
    </row>
    <row r="31" spans="1:30" ht="11.25" customHeight="1" x14ac:dyDescent="0.2">
      <c r="F31" s="159"/>
      <c r="L31" s="159"/>
      <c r="O31" s="159">
        <f>ROUND(O13,0)*15%</f>
        <v>3534.15</v>
      </c>
    </row>
    <row r="32" spans="1:30" ht="11.25" customHeight="1" x14ac:dyDescent="0.2">
      <c r="O32" s="159">
        <f>ROUND(O14,0)*15%</f>
        <v>11250</v>
      </c>
      <c r="R32" s="1" t="s">
        <v>24</v>
      </c>
    </row>
    <row r="33" spans="18:18" ht="11.25" customHeight="1" x14ac:dyDescent="0.2">
      <c r="R33" s="1" t="s">
        <v>23</v>
      </c>
    </row>
  </sheetData>
  <mergeCells count="12">
    <mergeCell ref="A1:AB1"/>
    <mergeCell ref="AA9:AB9"/>
    <mergeCell ref="F8:G8"/>
    <mergeCell ref="H8:L8"/>
    <mergeCell ref="M8:N8"/>
    <mergeCell ref="R8:S8"/>
    <mergeCell ref="D8:E8"/>
    <mergeCell ref="T8:T9"/>
    <mergeCell ref="U8:U9"/>
    <mergeCell ref="W8:W9"/>
    <mergeCell ref="X8:X9"/>
    <mergeCell ref="O8:Q8"/>
  </mergeCells>
  <phoneticPr fontId="6" type="noConversion"/>
  <pageMargins left="0" right="0" top="0.55118110236220474" bottom="0.31496062992125984" header="0.15748031496062992" footer="0.15748031496062992"/>
  <pageSetup paperSize="9" scale="44" orientation="portrait" r:id="rId1"/>
  <headerFooter alignWithMargins="0">
    <oddHeader xml:space="preserve">&amp;C&amp;"Arial,Bold"
</oddHeader>
    <oddFooter>&amp;L&amp;6&amp;Z&amp;F&amp;C&amp;6&amp;A&amp;R&amp;6&amp;D</oddFooter>
  </headerFooter>
  <ignoredErrors>
    <ignoredError sqref="H18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F50"/>
  <sheetViews>
    <sheetView workbookViewId="0">
      <selection activeCell="J24" sqref="J24"/>
    </sheetView>
  </sheetViews>
  <sheetFormatPr defaultColWidth="9.140625" defaultRowHeight="11.25" customHeight="1" x14ac:dyDescent="0.2"/>
  <cols>
    <col min="1" max="1" width="26.28515625" style="1" bestFit="1" customWidth="1"/>
    <col min="2" max="2" width="12" style="1" bestFit="1" customWidth="1"/>
    <col min="3" max="3" width="11.140625" style="1" bestFit="1" customWidth="1"/>
    <col min="4" max="4" width="10.85546875" style="1" bestFit="1" customWidth="1"/>
    <col min="5" max="5" width="9.140625" style="1"/>
    <col min="6" max="6" width="9.85546875" style="1" bestFit="1" customWidth="1"/>
    <col min="7" max="16384" width="9.140625" style="1"/>
  </cols>
  <sheetData>
    <row r="1" spans="1:5" ht="11.25" customHeight="1" x14ac:dyDescent="0.2">
      <c r="A1" s="347" t="str">
        <f>'Data Sheet'!B2</f>
        <v>Oak Pension Fund</v>
      </c>
      <c r="B1" s="347"/>
      <c r="C1" s="347"/>
      <c r="D1" s="347"/>
      <c r="E1" s="347"/>
    </row>
    <row r="3" spans="1:5" ht="11.25" customHeight="1" x14ac:dyDescent="0.2">
      <c r="A3" s="361" t="s">
        <v>90</v>
      </c>
      <c r="B3" s="361"/>
      <c r="C3" s="361"/>
      <c r="D3" s="361"/>
      <c r="E3" s="361"/>
    </row>
    <row r="5" spans="1:5" ht="11.25" customHeight="1" x14ac:dyDescent="0.2">
      <c r="A5" s="364">
        <f>'Data Sheet'!B6</f>
        <v>44742</v>
      </c>
      <c r="B5" s="364"/>
      <c r="C5" s="364"/>
      <c r="D5" s="364"/>
      <c r="E5" s="364"/>
    </row>
    <row r="6" spans="1:5" ht="11.25" customHeight="1" thickBot="1" x14ac:dyDescent="0.25">
      <c r="A6" s="102"/>
      <c r="B6" s="102"/>
      <c r="C6" s="102"/>
      <c r="D6" s="102"/>
      <c r="E6" s="62"/>
    </row>
    <row r="8" spans="1:5" ht="11.25" customHeight="1" x14ac:dyDescent="0.2">
      <c r="A8" s="90" t="str">
        <f>'Data Sheet'!B13</f>
        <v>Peter Lyon-Mercado</v>
      </c>
      <c r="B8" s="90" t="str">
        <f>'Data Sheet'!B17</f>
        <v>Accumulation</v>
      </c>
      <c r="C8" s="91"/>
      <c r="D8" s="91"/>
      <c r="E8" s="92"/>
    </row>
    <row r="9" spans="1:5" ht="11.25" customHeight="1" x14ac:dyDescent="0.2">
      <c r="A9" s="96" t="s">
        <v>47</v>
      </c>
      <c r="B9" s="97" t="s">
        <v>48</v>
      </c>
      <c r="C9" s="97" t="s">
        <v>49</v>
      </c>
      <c r="D9" s="97" t="s">
        <v>50</v>
      </c>
      <c r="E9" s="97" t="s">
        <v>91</v>
      </c>
    </row>
    <row r="10" spans="1:5" ht="11.25" customHeight="1" x14ac:dyDescent="0.2">
      <c r="A10" s="96"/>
      <c r="B10" s="97"/>
      <c r="C10" s="97"/>
      <c r="D10" s="97"/>
      <c r="E10" s="97"/>
    </row>
    <row r="11" spans="1:5" ht="11.25" customHeight="1" x14ac:dyDescent="0.2">
      <c r="A11" s="45" t="s">
        <v>238</v>
      </c>
      <c r="B11" s="83">
        <f>SUM(C11:D11)</f>
        <v>1</v>
      </c>
      <c r="C11" s="168">
        <f>C13/B13</f>
        <v>0</v>
      </c>
      <c r="D11" s="168">
        <f>1-C11</f>
        <v>1</v>
      </c>
    </row>
    <row r="12" spans="1:5" ht="11.25" customHeight="1" x14ac:dyDescent="0.2">
      <c r="A12" s="45"/>
      <c r="B12" s="83"/>
      <c r="C12" s="168"/>
      <c r="D12" s="168"/>
    </row>
    <row r="13" spans="1:5" ht="11.25" customHeight="1" x14ac:dyDescent="0.2">
      <c r="A13" s="171" t="s">
        <v>59</v>
      </c>
      <c r="B13" s="77">
        <f>'Data Sheet'!B19</f>
        <v>434650.71</v>
      </c>
      <c r="C13" s="51">
        <v>0</v>
      </c>
      <c r="D13" s="14">
        <f>B13-C13</f>
        <v>434650.71</v>
      </c>
    </row>
    <row r="14" spans="1:5" ht="11.25" customHeight="1" x14ac:dyDescent="0.2">
      <c r="A14" s="171"/>
      <c r="B14" s="77"/>
      <c r="C14" s="77"/>
      <c r="D14" s="14"/>
    </row>
    <row r="15" spans="1:5" ht="11.25" customHeight="1" x14ac:dyDescent="0.2">
      <c r="A15" s="171" t="s">
        <v>401</v>
      </c>
      <c r="B15" s="77"/>
      <c r="C15" s="77"/>
      <c r="D15" s="14"/>
    </row>
    <row r="16" spans="1:5" ht="11.25" customHeight="1" x14ac:dyDescent="0.2">
      <c r="A16" s="45" t="s">
        <v>300</v>
      </c>
      <c r="B16" s="77">
        <f>SUMMARY!V13</f>
        <v>82450.64</v>
      </c>
      <c r="C16" s="77">
        <f>IF($B$8="Accumulation",0,ROUND(B16*C11,2))</f>
        <v>0</v>
      </c>
      <c r="D16" s="14">
        <f>B16-C16</f>
        <v>82450.64</v>
      </c>
    </row>
    <row r="17" spans="1:6" ht="11.25" customHeight="1" x14ac:dyDescent="0.2">
      <c r="A17" s="45" t="s">
        <v>234</v>
      </c>
      <c r="B17" s="77">
        <f ca="1">SUMMARY!Z13</f>
        <v>-4037.06</v>
      </c>
      <c r="C17" s="77">
        <f>IF($B$8="Accumulation",0,ROUND(B17*C11,2))</f>
        <v>0</v>
      </c>
      <c r="D17" s="14">
        <f ca="1">B17-C17</f>
        <v>-4037.06</v>
      </c>
    </row>
    <row r="18" spans="1:6" ht="11.25" customHeight="1" x14ac:dyDescent="0.2">
      <c r="A18" s="45" t="s">
        <v>76</v>
      </c>
      <c r="B18" s="77">
        <f>SUM(C18:D18)</f>
        <v>23560.510000000002</v>
      </c>
      <c r="C18" s="77">
        <f>SUMMARY!M13</f>
        <v>0</v>
      </c>
      <c r="D18" s="14">
        <f>SUMMARY!O13</f>
        <v>23560.510000000002</v>
      </c>
    </row>
    <row r="19" spans="1:6" ht="11.25" customHeight="1" x14ac:dyDescent="0.2">
      <c r="A19" s="45" t="s">
        <v>399</v>
      </c>
      <c r="B19" s="77">
        <f>SUM(C19:D19)</f>
        <v>-3534.0699999999997</v>
      </c>
      <c r="C19" s="77">
        <v>0</v>
      </c>
      <c r="D19" s="14">
        <f>SUMMARY!Q13</f>
        <v>-3534.0699999999997</v>
      </c>
    </row>
    <row r="20" spans="1:6" ht="11.25" customHeight="1" x14ac:dyDescent="0.2">
      <c r="A20" s="45" t="s">
        <v>85</v>
      </c>
      <c r="B20" s="77">
        <f>SUMMARY!H13</f>
        <v>-15732.749999999996</v>
      </c>
      <c r="C20" s="77">
        <v>0</v>
      </c>
      <c r="D20" s="14">
        <f>B20-C20</f>
        <v>-15732.749999999996</v>
      </c>
    </row>
    <row r="21" spans="1:6" ht="11.25" customHeight="1" x14ac:dyDescent="0.2">
      <c r="A21" s="45" t="s">
        <v>400</v>
      </c>
      <c r="B21" s="77">
        <f>SUM(C21:D21)</f>
        <v>2359.9499999999998</v>
      </c>
      <c r="C21" s="77">
        <v>0</v>
      </c>
      <c r="D21" s="14">
        <f>SUMMARY!L13</f>
        <v>2359.9499999999998</v>
      </c>
    </row>
    <row r="22" spans="1:6" ht="11.25" customHeight="1" x14ac:dyDescent="0.2">
      <c r="A22" s="45" t="s">
        <v>398</v>
      </c>
      <c r="B22" s="77">
        <f>SUMMARY!R13</f>
        <v>-3187</v>
      </c>
      <c r="C22" s="77">
        <f>ROUND(B22*C11,2)</f>
        <v>0</v>
      </c>
      <c r="D22" s="14">
        <f>B22-C22</f>
        <v>-3187</v>
      </c>
      <c r="F22" s="159"/>
    </row>
    <row r="23" spans="1:6" ht="11.25" customHeight="1" x14ac:dyDescent="0.2">
      <c r="A23" s="45"/>
      <c r="B23" s="77"/>
      <c r="C23" s="77"/>
      <c r="D23" s="14"/>
    </row>
    <row r="24" spans="1:6" ht="11.25" customHeight="1" thickBot="1" x14ac:dyDescent="0.25">
      <c r="A24" s="171" t="s">
        <v>176</v>
      </c>
      <c r="B24" s="343">
        <f ca="1">SUM(B13:B23)</f>
        <v>516530.93000000011</v>
      </c>
      <c r="C24" s="343">
        <f t="shared" ref="C24:D24" si="0">SUM(C13:C23)</f>
        <v>0</v>
      </c>
      <c r="D24" s="343">
        <f t="shared" ca="1" si="0"/>
        <v>516530.93000000011</v>
      </c>
    </row>
    <row r="25" spans="1:6" ht="11.25" customHeight="1" x14ac:dyDescent="0.2">
      <c r="A25" s="171"/>
      <c r="B25" s="105"/>
      <c r="C25" s="105"/>
      <c r="D25" s="105"/>
    </row>
    <row r="26" spans="1:6" ht="11.25" customHeight="1" x14ac:dyDescent="0.2">
      <c r="A26" s="45" t="s">
        <v>239</v>
      </c>
      <c r="B26" s="169">
        <f ca="1">B24/B24</f>
        <v>1</v>
      </c>
      <c r="C26" s="170">
        <f ca="1">C24/B24</f>
        <v>0</v>
      </c>
      <c r="D26" s="170">
        <f ca="1">D24/B24</f>
        <v>1</v>
      </c>
    </row>
    <row r="27" spans="1:6" ht="11.25" customHeight="1" x14ac:dyDescent="0.2">
      <c r="A27" s="45"/>
      <c r="B27" s="46"/>
      <c r="C27" s="46"/>
      <c r="D27" s="46"/>
    </row>
    <row r="28" spans="1:6" ht="11.25" customHeight="1" x14ac:dyDescent="0.2">
      <c r="A28" s="45"/>
      <c r="B28" s="46"/>
      <c r="C28" s="46"/>
      <c r="D28" s="46"/>
    </row>
    <row r="29" spans="1:6" ht="11.25" customHeight="1" x14ac:dyDescent="0.2">
      <c r="A29" s="93" t="str">
        <f>'Data Sheet'!B24</f>
        <v>Elizabeth Lyon-Mercado</v>
      </c>
      <c r="B29" s="94" t="str">
        <f>'Data Sheet'!B28</f>
        <v>Accumulation</v>
      </c>
      <c r="C29" s="95"/>
      <c r="D29" s="95"/>
      <c r="E29" s="92"/>
    </row>
    <row r="30" spans="1:6" ht="11.25" customHeight="1" x14ac:dyDescent="0.2">
      <c r="A30" s="96" t="s">
        <v>47</v>
      </c>
      <c r="B30" s="97" t="s">
        <v>48</v>
      </c>
      <c r="C30" s="97" t="s">
        <v>49</v>
      </c>
      <c r="D30" s="97" t="s">
        <v>50</v>
      </c>
      <c r="E30" s="97" t="s">
        <v>91</v>
      </c>
    </row>
    <row r="31" spans="1:6" ht="11.25" customHeight="1" x14ac:dyDescent="0.2">
      <c r="A31" s="96"/>
      <c r="B31" s="97"/>
      <c r="C31" s="97"/>
      <c r="D31" s="97"/>
      <c r="E31" s="97"/>
    </row>
    <row r="32" spans="1:6" ht="11.25" customHeight="1" x14ac:dyDescent="0.2">
      <c r="A32" s="45" t="s">
        <v>238</v>
      </c>
      <c r="B32" s="167">
        <f>SUM(C32:D32)</f>
        <v>1</v>
      </c>
      <c r="C32" s="168">
        <f>C34/B34</f>
        <v>3.6716730448472394E-2</v>
      </c>
      <c r="D32" s="168">
        <f>1-C32</f>
        <v>0.96328326955152765</v>
      </c>
    </row>
    <row r="33" spans="1:6" ht="11.25" customHeight="1" x14ac:dyDescent="0.2">
      <c r="A33" s="45"/>
      <c r="B33" s="167"/>
      <c r="C33" s="168"/>
      <c r="D33" s="168"/>
    </row>
    <row r="34" spans="1:6" ht="11.25" customHeight="1" x14ac:dyDescent="0.2">
      <c r="A34" s="45" t="s">
        <v>59</v>
      </c>
      <c r="B34" s="77">
        <f>'Data Sheet'!B30</f>
        <v>20935.96</v>
      </c>
      <c r="C34" s="51">
        <v>768.7</v>
      </c>
      <c r="D34" s="14">
        <f>B34-C34</f>
        <v>20167.259999999998</v>
      </c>
    </row>
    <row r="35" spans="1:6" ht="11.25" customHeight="1" x14ac:dyDescent="0.2">
      <c r="A35" s="45"/>
      <c r="B35" s="77"/>
      <c r="C35" s="77"/>
      <c r="D35" s="14"/>
    </row>
    <row r="36" spans="1:6" ht="11.25" customHeight="1" x14ac:dyDescent="0.2">
      <c r="A36" s="171" t="s">
        <v>401</v>
      </c>
      <c r="B36" s="77"/>
      <c r="C36" s="77"/>
      <c r="D36" s="14"/>
    </row>
    <row r="37" spans="1:6" ht="11.25" customHeight="1" x14ac:dyDescent="0.2">
      <c r="A37" s="45" t="s">
        <v>300</v>
      </c>
      <c r="B37" s="77">
        <f>SUMMARY!V14</f>
        <v>3545.89</v>
      </c>
      <c r="C37" s="77">
        <f>IF($B$29="Accumulation",0,ROUND(B37*C32,2))</f>
        <v>0</v>
      </c>
      <c r="D37" s="14">
        <f>B37-C37</f>
        <v>3545.89</v>
      </c>
    </row>
    <row r="38" spans="1:6" ht="11.25" customHeight="1" x14ac:dyDescent="0.2">
      <c r="A38" s="45" t="s">
        <v>234</v>
      </c>
      <c r="B38" s="77">
        <f ca="1">SUMMARY!Z14</f>
        <v>-172.79000000000002</v>
      </c>
      <c r="C38" s="77">
        <f>IF($B$29="Accumulation",0,ROUND(B38*C32,2))</f>
        <v>0</v>
      </c>
      <c r="D38" s="14">
        <f ca="1">B38-C38</f>
        <v>-172.79000000000002</v>
      </c>
    </row>
    <row r="39" spans="1:6" ht="11.25" customHeight="1" x14ac:dyDescent="0.2">
      <c r="A39" s="45" t="s">
        <v>76</v>
      </c>
      <c r="B39" s="77">
        <f>SUM(C39:D39)</f>
        <v>75000</v>
      </c>
      <c r="C39" s="77">
        <f>SUMMARY!M14</f>
        <v>0</v>
      </c>
      <c r="D39" s="14">
        <f>SUMMARY!O14</f>
        <v>75000</v>
      </c>
    </row>
    <row r="40" spans="1:6" ht="11.25" customHeight="1" x14ac:dyDescent="0.2">
      <c r="A40" s="45" t="s">
        <v>399</v>
      </c>
      <c r="B40" s="77">
        <f>SUM(C40:D40)</f>
        <v>-11250</v>
      </c>
      <c r="C40" s="77">
        <v>0</v>
      </c>
      <c r="D40" s="14">
        <f>SUMMARY!Q14</f>
        <v>-11250</v>
      </c>
    </row>
    <row r="41" spans="1:6" ht="11.25" customHeight="1" x14ac:dyDescent="0.2">
      <c r="A41" s="45" t="s">
        <v>85</v>
      </c>
      <c r="B41" s="77">
        <f>SUMMARY!H14</f>
        <v>-5710.2000000000007</v>
      </c>
      <c r="C41" s="77">
        <v>0</v>
      </c>
      <c r="D41" s="14">
        <f>B41-C41</f>
        <v>-5710.2000000000007</v>
      </c>
    </row>
    <row r="42" spans="1:6" ht="11.25" customHeight="1" x14ac:dyDescent="0.2">
      <c r="A42" s="45" t="s">
        <v>400</v>
      </c>
      <c r="B42" s="77">
        <f>SUM(C42:D42)</f>
        <v>856.50000000000023</v>
      </c>
      <c r="C42" s="77">
        <v>0</v>
      </c>
      <c r="D42" s="14">
        <f>SUMMARY!L14</f>
        <v>856.50000000000023</v>
      </c>
      <c r="F42" s="159"/>
    </row>
    <row r="43" spans="1:6" ht="11.25" customHeight="1" x14ac:dyDescent="0.2">
      <c r="A43" s="45" t="s">
        <v>398</v>
      </c>
      <c r="B43" s="77">
        <f>SUMMARY!R14</f>
        <v>0</v>
      </c>
      <c r="C43" s="77">
        <f>ROUND(B43*C32,2)</f>
        <v>0</v>
      </c>
      <c r="D43" s="14">
        <f>B43-C43</f>
        <v>0</v>
      </c>
    </row>
    <row r="44" spans="1:6" ht="11.25" customHeight="1" x14ac:dyDescent="0.2">
      <c r="A44" s="45"/>
      <c r="B44" s="77"/>
      <c r="C44" s="77"/>
      <c r="D44" s="14"/>
    </row>
    <row r="45" spans="1:6" ht="11.25" customHeight="1" thickBot="1" x14ac:dyDescent="0.25">
      <c r="A45" s="171" t="s">
        <v>176</v>
      </c>
      <c r="B45" s="343">
        <f t="shared" ref="B45:C45" ca="1" si="1">SUM(B34:B44)</f>
        <v>83205.36</v>
      </c>
      <c r="C45" s="343">
        <f t="shared" si="1"/>
        <v>768.7</v>
      </c>
      <c r="D45" s="343">
        <f ca="1">SUM(D34:D44)</f>
        <v>82436.66</v>
      </c>
    </row>
    <row r="46" spans="1:6" ht="11.25" customHeight="1" x14ac:dyDescent="0.2">
      <c r="A46" s="45"/>
      <c r="B46" s="14"/>
      <c r="C46" s="77"/>
      <c r="D46" s="14"/>
    </row>
    <row r="47" spans="1:6" ht="11.25" customHeight="1" x14ac:dyDescent="0.2">
      <c r="A47" s="45" t="s">
        <v>239</v>
      </c>
      <c r="B47" s="169">
        <f ca="1">B45/B45</f>
        <v>1</v>
      </c>
      <c r="C47" s="170">
        <f ca="1">C45/B45</f>
        <v>9.238587514073613E-3</v>
      </c>
      <c r="D47" s="170">
        <f ca="1">D45/B45</f>
        <v>0.99076141248592642</v>
      </c>
    </row>
    <row r="48" spans="1:6" ht="11.25" customHeight="1" x14ac:dyDescent="0.2">
      <c r="A48" s="45"/>
      <c r="C48" s="46"/>
      <c r="D48" s="46"/>
    </row>
    <row r="50" spans="1:5" ht="11.25" customHeight="1" x14ac:dyDescent="0.2">
      <c r="A50" s="99" t="s">
        <v>3</v>
      </c>
      <c r="B50" s="100">
        <f ca="1">B45+B24</f>
        <v>599736.29000000015</v>
      </c>
      <c r="C50" s="100">
        <f>C45+C24</f>
        <v>768.7</v>
      </c>
      <c r="D50" s="100">
        <f ca="1">D45+D24</f>
        <v>598967.59000000008</v>
      </c>
      <c r="E50" s="98"/>
    </row>
  </sheetData>
  <mergeCells count="3">
    <mergeCell ref="A1:E1"/>
    <mergeCell ref="A3:E3"/>
    <mergeCell ref="A5:E5"/>
  </mergeCells>
  <pageMargins left="0" right="0" top="0.55118110236220474" bottom="0.31496062992125984" header="0.15748031496062992" footer="0.15748031496062992"/>
  <pageSetup paperSize="9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B7DB2-5CCD-4640-9482-705974DED642}">
  <dimension ref="A2:U124"/>
  <sheetViews>
    <sheetView view="pageBreakPreview" topLeftCell="A67" zoomScale="118" zoomScaleNormal="100" zoomScaleSheetLayoutView="118" workbookViewId="0">
      <selection activeCell="C85" sqref="C85"/>
    </sheetView>
  </sheetViews>
  <sheetFormatPr defaultColWidth="9.28515625" defaultRowHeight="12.75" x14ac:dyDescent="0.2"/>
  <cols>
    <col min="1" max="1" width="45.140625" style="278" customWidth="1"/>
    <col min="2" max="3" width="12.7109375" style="278" customWidth="1"/>
    <col min="4" max="6" width="12.7109375" style="278" hidden="1" customWidth="1"/>
    <col min="7" max="7" width="13.7109375" style="278" customWidth="1"/>
    <col min="8" max="8" width="10.5703125" style="278" bestFit="1" customWidth="1"/>
    <col min="9" max="9" width="10.7109375" style="278" bestFit="1" customWidth="1"/>
    <col min="10" max="10" width="10.7109375" style="278" customWidth="1"/>
    <col min="11" max="11" width="9.28515625" style="278"/>
    <col min="12" max="12" width="12.7109375" style="278" bestFit="1" customWidth="1"/>
    <col min="13" max="16384" width="9.28515625" style="278"/>
  </cols>
  <sheetData>
    <row r="2" spans="1:21" s="272" customFormat="1" x14ac:dyDescent="0.2">
      <c r="A2" s="272" t="s">
        <v>308</v>
      </c>
    </row>
    <row r="3" spans="1:21" s="272" customFormat="1" x14ac:dyDescent="0.2">
      <c r="A3" s="272" t="s">
        <v>309</v>
      </c>
    </row>
    <row r="4" spans="1:21" s="272" customFormat="1" x14ac:dyDescent="0.2"/>
    <row r="5" spans="1:21" s="272" customFormat="1" x14ac:dyDescent="0.2">
      <c r="A5" s="272" t="s">
        <v>310</v>
      </c>
      <c r="B5" s="273">
        <v>44012</v>
      </c>
      <c r="I5" s="274" t="s">
        <v>311</v>
      </c>
      <c r="J5" s="272" t="s">
        <v>312</v>
      </c>
      <c r="K5" s="274" t="s">
        <v>313</v>
      </c>
      <c r="L5" s="274" t="s">
        <v>314</v>
      </c>
      <c r="M5" s="272" t="s">
        <v>315</v>
      </c>
      <c r="N5" s="274" t="s">
        <v>316</v>
      </c>
      <c r="O5" s="275" t="s">
        <v>317</v>
      </c>
      <c r="P5" s="276" t="s">
        <v>318</v>
      </c>
      <c r="Q5" s="277">
        <v>2012</v>
      </c>
      <c r="R5" s="277" t="s">
        <v>319</v>
      </c>
      <c r="S5" s="277" t="s">
        <v>320</v>
      </c>
      <c r="T5" s="272" t="s">
        <v>321</v>
      </c>
      <c r="U5" s="272" t="s">
        <v>322</v>
      </c>
    </row>
    <row r="6" spans="1:21" x14ac:dyDescent="0.2">
      <c r="A6" s="278" t="s">
        <v>323</v>
      </c>
      <c r="B6" s="279">
        <f>I9</f>
        <v>-13779.529999999999</v>
      </c>
      <c r="H6" s="280" t="s">
        <v>324</v>
      </c>
      <c r="I6" s="281">
        <v>-7463.9</v>
      </c>
      <c r="J6" s="278">
        <v>14608.5</v>
      </c>
      <c r="K6" s="278">
        <v>22931.13</v>
      </c>
      <c r="L6" s="280">
        <v>47195.63</v>
      </c>
      <c r="M6" s="278">
        <v>10002.36</v>
      </c>
      <c r="N6" s="280">
        <v>36136.44</v>
      </c>
      <c r="O6" s="278">
        <v>82322.240000000005</v>
      </c>
      <c r="P6" s="278">
        <v>32506.05</v>
      </c>
      <c r="Q6" s="278">
        <v>-13039.21</v>
      </c>
      <c r="R6" s="278">
        <v>27272.080000000002</v>
      </c>
      <c r="S6" s="278">
        <v>12892.11</v>
      </c>
      <c r="T6" s="278">
        <v>17815.32</v>
      </c>
      <c r="U6" s="278">
        <v>4145.1899999999996</v>
      </c>
    </row>
    <row r="7" spans="1:21" x14ac:dyDescent="0.2">
      <c r="A7" s="278" t="s">
        <v>325</v>
      </c>
      <c r="B7" s="279">
        <v>935.82</v>
      </c>
      <c r="C7" s="278" t="s">
        <v>326</v>
      </c>
      <c r="H7" s="278" t="s">
        <v>327</v>
      </c>
      <c r="I7" s="282">
        <v>21246.81</v>
      </c>
      <c r="J7" s="278">
        <v>20048.759999999998</v>
      </c>
      <c r="K7" s="278">
        <v>19940.46</v>
      </c>
      <c r="L7" s="278">
        <v>19538.61</v>
      </c>
      <c r="M7" s="278">
        <v>19176.66</v>
      </c>
      <c r="N7" s="278">
        <v>18531.21</v>
      </c>
      <c r="O7" s="278">
        <v>17448.57</v>
      </c>
      <c r="P7" s="278">
        <v>16296.3</v>
      </c>
      <c r="Q7" s="278">
        <v>11831.4</v>
      </c>
      <c r="R7" s="278">
        <v>18814.5</v>
      </c>
      <c r="S7" s="278">
        <v>10845.9</v>
      </c>
      <c r="T7" s="278">
        <v>15844.8</v>
      </c>
      <c r="U7" s="278">
        <v>16544.740000000002</v>
      </c>
    </row>
    <row r="8" spans="1:21" x14ac:dyDescent="0.2">
      <c r="A8" s="278" t="s">
        <v>328</v>
      </c>
      <c r="B8" s="279">
        <v>1297886</v>
      </c>
      <c r="H8" s="280" t="s">
        <v>329</v>
      </c>
      <c r="I8" s="281">
        <v>14931.18</v>
      </c>
      <c r="J8" s="278">
        <v>12338.13</v>
      </c>
      <c r="K8" s="278">
        <v>10251.36</v>
      </c>
      <c r="L8" s="280">
        <v>8453.64</v>
      </c>
      <c r="M8" s="278">
        <v>7264.05</v>
      </c>
      <c r="N8" s="280">
        <v>5543.19</v>
      </c>
      <c r="O8" s="278">
        <v>3903.12</v>
      </c>
      <c r="P8" s="278">
        <v>3460.37</v>
      </c>
      <c r="Q8" s="278">
        <v>3106.23</v>
      </c>
      <c r="R8" s="278">
        <v>2752.28</v>
      </c>
      <c r="S8" s="278">
        <v>2466.77</v>
      </c>
      <c r="T8" s="278">
        <v>2249.25</v>
      </c>
      <c r="U8" s="278">
        <v>1912.68</v>
      </c>
    </row>
    <row r="9" spans="1:21" x14ac:dyDescent="0.2">
      <c r="A9" s="278" t="s">
        <v>330</v>
      </c>
      <c r="B9" s="279">
        <v>648946</v>
      </c>
      <c r="I9" s="282">
        <f>I6-I7+I8</f>
        <v>-13779.529999999999</v>
      </c>
      <c r="J9" s="278">
        <v>6897.8700000000008</v>
      </c>
      <c r="K9" s="278">
        <v>13242.030000000002</v>
      </c>
      <c r="L9" s="278">
        <v>36110.659999999996</v>
      </c>
      <c r="M9" s="278">
        <v>-1910.2499999999991</v>
      </c>
      <c r="N9" s="278">
        <v>23148.420000000002</v>
      </c>
      <c r="O9" s="278">
        <v>68776.790000000008</v>
      </c>
      <c r="P9" s="278">
        <v>19670.12</v>
      </c>
      <c r="Q9" s="278">
        <v>-21764.38</v>
      </c>
      <c r="R9" s="278">
        <v>11209.860000000002</v>
      </c>
      <c r="S9" s="278">
        <v>4512.9800000000014</v>
      </c>
      <c r="T9" s="278">
        <v>4219.7700000000004</v>
      </c>
      <c r="U9" s="278">
        <v>-10486.870000000003</v>
      </c>
    </row>
    <row r="10" spans="1:21" ht="13.5" thickBot="1" x14ac:dyDescent="0.25"/>
    <row r="11" spans="1:21" x14ac:dyDescent="0.2">
      <c r="A11" s="283" t="s">
        <v>331</v>
      </c>
      <c r="B11" s="284" t="s">
        <v>332</v>
      </c>
      <c r="C11" s="284" t="s">
        <v>333</v>
      </c>
      <c r="D11" s="284" t="s">
        <v>331</v>
      </c>
      <c r="E11" s="284" t="s">
        <v>331</v>
      </c>
      <c r="F11" s="284" t="s">
        <v>331</v>
      </c>
      <c r="G11" s="285" t="s">
        <v>7</v>
      </c>
    </row>
    <row r="12" spans="1:21" x14ac:dyDescent="0.2">
      <c r="A12" s="286"/>
      <c r="B12" s="287">
        <v>1</v>
      </c>
      <c r="C12" s="287">
        <v>2</v>
      </c>
      <c r="D12" s="287">
        <v>3</v>
      </c>
      <c r="E12" s="287">
        <v>4</v>
      </c>
      <c r="F12" s="287">
        <v>5</v>
      </c>
      <c r="G12" s="288"/>
      <c r="I12" s="278">
        <f>I6-I7</f>
        <v>-28710.71</v>
      </c>
    </row>
    <row r="13" spans="1:21" ht="13.5" thickBot="1" x14ac:dyDescent="0.25">
      <c r="A13" s="289"/>
      <c r="B13" s="290"/>
      <c r="C13" s="290"/>
      <c r="D13" s="290"/>
      <c r="E13" s="290"/>
      <c r="F13" s="290"/>
      <c r="G13" s="291"/>
      <c r="I13" s="278">
        <f>I12+I8</f>
        <v>-13779.529999999999</v>
      </c>
    </row>
    <row r="14" spans="1:21" x14ac:dyDescent="0.2">
      <c r="A14" s="292" t="s">
        <v>334</v>
      </c>
      <c r="B14" s="293">
        <v>313701.65999999997</v>
      </c>
      <c r="C14" s="293">
        <v>23339.49</v>
      </c>
      <c r="D14" s="293">
        <v>0</v>
      </c>
      <c r="E14" s="293">
        <v>0</v>
      </c>
      <c r="F14" s="293">
        <v>4.7748471843078732E-12</v>
      </c>
      <c r="G14" s="294">
        <v>337041.15</v>
      </c>
      <c r="H14" s="295"/>
    </row>
    <row r="15" spans="1:21" x14ac:dyDescent="0.2">
      <c r="A15" s="286" t="s">
        <v>335</v>
      </c>
      <c r="B15" s="296">
        <f>IF(ISERR(ROUND($B$6*(B14+B17)/($G$14+$G$17),2)),0,ROUND($B$6*(B14+B17)/($G$14+$G$17),2))</f>
        <v>-12825.32</v>
      </c>
      <c r="C15" s="296">
        <f>IF(ISERR(ROUND($B$6*(C14+C17)/($G$14+$G$17),2)),0,ROUND($B$6*(C14+C17)/($G$14+$G$17),2))</f>
        <v>-954.21</v>
      </c>
      <c r="D15" s="296">
        <f>IF(ISERR(ROUND($B$6*(D14+D17)/($G$14+$G$17),2)),0,ROUND($B$6*(D14+D17)/($G$14+$G$17),2))</f>
        <v>0</v>
      </c>
      <c r="E15" s="296">
        <f>IF(ISERR(ROUND($B$6*(E14+E17)/($G$14+$G$17),2)),0,ROUND($B$6*(E14+E17)/($G$14+$G$17),2))</f>
        <v>0</v>
      </c>
      <c r="F15" s="296">
        <f>IF(ISERR(G15-SUM(B15:E15)),"",(G15-SUM(B15:E15)))</f>
        <v>0</v>
      </c>
      <c r="G15" s="297">
        <f>+B6</f>
        <v>-13779.529999999999</v>
      </c>
    </row>
    <row r="16" spans="1:21" x14ac:dyDescent="0.2">
      <c r="A16" s="286" t="s">
        <v>336</v>
      </c>
      <c r="B16" s="298"/>
      <c r="C16" s="298"/>
      <c r="D16" s="298"/>
      <c r="E16" s="298"/>
      <c r="F16" s="298"/>
      <c r="G16" s="297">
        <f>SUM(B16:F16)</f>
        <v>0</v>
      </c>
    </row>
    <row r="17" spans="1:8" x14ac:dyDescent="0.2">
      <c r="A17" s="286" t="s">
        <v>337</v>
      </c>
      <c r="B17" s="296">
        <f>+B116</f>
        <v>0</v>
      </c>
      <c r="C17" s="296">
        <f>+C116</f>
        <v>0</v>
      </c>
      <c r="D17" s="296">
        <f>+D116</f>
        <v>0</v>
      </c>
      <c r="E17" s="296">
        <f>+E116</f>
        <v>0</v>
      </c>
      <c r="F17" s="296">
        <f>+F116</f>
        <v>0</v>
      </c>
      <c r="G17" s="297">
        <f>SUM(B17:F17)</f>
        <v>0</v>
      </c>
    </row>
    <row r="18" spans="1:8" x14ac:dyDescent="0.2">
      <c r="A18" s="286" t="s">
        <v>338</v>
      </c>
      <c r="B18" s="296">
        <f>IF(ISERR(B15/$G$15),0,ROUND($G$18*B15/$G$15,2))</f>
        <v>2095.31</v>
      </c>
      <c r="C18" s="296">
        <f>IF(ISERR(C15/$G$15),0,ROUND($G$18*C15/$G$15,2))</f>
        <v>155.88999999999999</v>
      </c>
      <c r="D18" s="296">
        <f>IF(ISERR(D15/$G$15),0,ROUND($G$18*D15/$G$15,2))</f>
        <v>0</v>
      </c>
      <c r="E18" s="296">
        <f>IF(ISERR(E15/$G$15),0,ROUND($G$18*E15/$G$15,2))</f>
        <v>0</v>
      </c>
      <c r="F18" s="296">
        <f>IF(ISERR(G18-SUM(B18:E18)),"",(G18-SUM(B18:E18)))</f>
        <v>0</v>
      </c>
      <c r="G18" s="297">
        <f>-$B$7-G23</f>
        <v>2251.1999999999998</v>
      </c>
    </row>
    <row r="19" spans="1:8" x14ac:dyDescent="0.2">
      <c r="A19" s="286" t="s">
        <v>339</v>
      </c>
      <c r="B19" s="298">
        <f>-(2930.75+2991.05)</f>
        <v>-5921.8</v>
      </c>
      <c r="C19" s="298"/>
      <c r="D19" s="298"/>
      <c r="E19" s="298"/>
      <c r="F19" s="298"/>
      <c r="G19" s="297">
        <f>SUM(B19:F19)</f>
        <v>-5921.8</v>
      </c>
    </row>
    <row r="20" spans="1:8" x14ac:dyDescent="0.2">
      <c r="A20" s="286" t="s">
        <v>340</v>
      </c>
      <c r="B20" s="298">
        <f>I7</f>
        <v>21246.81</v>
      </c>
      <c r="C20" s="298"/>
      <c r="D20" s="298"/>
      <c r="E20" s="298"/>
      <c r="F20" s="298"/>
      <c r="G20" s="297">
        <f>SUM(B20:F20)</f>
        <v>21246.81</v>
      </c>
    </row>
    <row r="21" spans="1:8" x14ac:dyDescent="0.2">
      <c r="A21" s="286" t="s">
        <v>341</v>
      </c>
      <c r="B21" s="296">
        <f>+B104</f>
        <v>0</v>
      </c>
      <c r="C21" s="296">
        <f>+C104</f>
        <v>0</v>
      </c>
      <c r="D21" s="296">
        <f>+D104</f>
        <v>0</v>
      </c>
      <c r="E21" s="296">
        <f>+E104</f>
        <v>0</v>
      </c>
      <c r="F21" s="296">
        <f>+F104</f>
        <v>0</v>
      </c>
      <c r="G21" s="297">
        <f>SUM(B21:F21)</f>
        <v>0</v>
      </c>
    </row>
    <row r="22" spans="1:8" x14ac:dyDescent="0.2">
      <c r="A22" s="286" t="s">
        <v>342</v>
      </c>
      <c r="B22" s="296">
        <f>B106-B104</f>
        <v>0</v>
      </c>
      <c r="C22" s="296">
        <f>C106-C104</f>
        <v>0</v>
      </c>
      <c r="D22" s="296">
        <f>D106-D104</f>
        <v>0</v>
      </c>
      <c r="E22" s="296">
        <f>E106-E104</f>
        <v>0</v>
      </c>
      <c r="F22" s="296">
        <f>F106-F104</f>
        <v>0</v>
      </c>
      <c r="G22" s="297">
        <f>SUM(B22:F22)</f>
        <v>0</v>
      </c>
    </row>
    <row r="23" spans="1:8" x14ac:dyDescent="0.2">
      <c r="A23" s="286" t="s">
        <v>343</v>
      </c>
      <c r="B23" s="296">
        <f>-ROUND((B20+B22)*0.15,2)</f>
        <v>-3187.02</v>
      </c>
      <c r="C23" s="296">
        <f>-ROUND((C20+C22)*0.15,2)</f>
        <v>0</v>
      </c>
      <c r="D23" s="296">
        <f>-ROUND((D20+D22)*0.15,2)</f>
        <v>0</v>
      </c>
      <c r="E23" s="296">
        <f>-ROUND((E20+E22)*0.15,2)</f>
        <v>0</v>
      </c>
      <c r="F23" s="296">
        <f>G23-SUM(B23:E23)</f>
        <v>0</v>
      </c>
      <c r="G23" s="297">
        <f>-ROUND((G20+G22)*0.15,2)</f>
        <v>-3187.02</v>
      </c>
    </row>
    <row r="24" spans="1:8" x14ac:dyDescent="0.2">
      <c r="A24" s="286" t="s">
        <v>344</v>
      </c>
      <c r="B24" s="298">
        <f>-[11]Insurance!H16</f>
        <v>-10830.12</v>
      </c>
      <c r="C24" s="298">
        <f>-[11]Insurance!G16</f>
        <v>-4101.0599999999986</v>
      </c>
      <c r="D24" s="298"/>
      <c r="E24" s="298"/>
      <c r="F24" s="298"/>
      <c r="G24" s="297">
        <f>SUM(B24:F24)</f>
        <v>-14931.18</v>
      </c>
    </row>
    <row r="25" spans="1:8" x14ac:dyDescent="0.2">
      <c r="A25" s="286" t="s">
        <v>345</v>
      </c>
      <c r="B25" s="298"/>
      <c r="C25" s="298"/>
      <c r="D25" s="298"/>
      <c r="E25" s="298"/>
      <c r="F25" s="298"/>
      <c r="G25" s="297">
        <f>SUM(B25:F25)</f>
        <v>0</v>
      </c>
    </row>
    <row r="26" spans="1:8" x14ac:dyDescent="0.2">
      <c r="A26" s="286" t="s">
        <v>346</v>
      </c>
      <c r="B26" s="298"/>
      <c r="C26" s="298"/>
      <c r="D26" s="298"/>
      <c r="E26" s="298"/>
      <c r="F26" s="298"/>
      <c r="G26" s="297">
        <f>SUM(B26:F26)</f>
        <v>0</v>
      </c>
    </row>
    <row r="27" spans="1:8" x14ac:dyDescent="0.2">
      <c r="A27" s="286" t="s">
        <v>347</v>
      </c>
      <c r="B27" s="298"/>
      <c r="C27" s="298"/>
      <c r="D27" s="298"/>
      <c r="E27" s="298"/>
      <c r="F27" s="298"/>
      <c r="G27" s="297">
        <f>SUM(B27:F27)</f>
        <v>0</v>
      </c>
    </row>
    <row r="28" spans="1:8" ht="13.5" thickBot="1" x14ac:dyDescent="0.25">
      <c r="A28" s="286"/>
      <c r="B28" s="299"/>
      <c r="C28" s="299"/>
      <c r="D28" s="299"/>
      <c r="E28" s="299"/>
      <c r="F28" s="299"/>
      <c r="G28" s="300"/>
    </row>
    <row r="29" spans="1:8" s="272" customFormat="1" ht="15" customHeight="1" thickBot="1" x14ac:dyDescent="0.25">
      <c r="A29" s="301" t="s">
        <v>7</v>
      </c>
      <c r="B29" s="302">
        <f>SUM(B14:B28)</f>
        <v>304279.51999999996</v>
      </c>
      <c r="C29" s="302">
        <f>SUM(C14:C28)</f>
        <v>18440.110000000004</v>
      </c>
      <c r="D29" s="302">
        <f t="shared" ref="D29:F29" si="0">SUM(D14:D28)</f>
        <v>0</v>
      </c>
      <c r="E29" s="302">
        <f t="shared" si="0"/>
        <v>0</v>
      </c>
      <c r="F29" s="302">
        <f t="shared" si="0"/>
        <v>4.7748471843078732E-12</v>
      </c>
      <c r="G29" s="303">
        <f>SUM(G14:G28)</f>
        <v>322719.63</v>
      </c>
    </row>
    <row r="30" spans="1:8" s="272" customFormat="1" ht="15" customHeight="1" x14ac:dyDescent="0.2">
      <c r="A30" s="295"/>
      <c r="B30" s="295"/>
      <c r="C30" s="295"/>
      <c r="D30" s="295"/>
      <c r="E30" s="295"/>
      <c r="F30" s="295"/>
      <c r="G30" s="295">
        <v>322719.63</v>
      </c>
      <c r="H30" s="272" t="s">
        <v>348</v>
      </c>
    </row>
    <row r="31" spans="1:8" s="272" customFormat="1" ht="15" customHeight="1" x14ac:dyDescent="0.2">
      <c r="A31" s="295"/>
      <c r="B31" s="295"/>
      <c r="C31" s="295"/>
      <c r="D31" s="295"/>
      <c r="E31" s="295"/>
      <c r="F31" s="295"/>
      <c r="G31" s="295">
        <f>G29-G30</f>
        <v>0</v>
      </c>
    </row>
    <row r="32" spans="1:8" s="272" customFormat="1" ht="15" customHeight="1" x14ac:dyDescent="0.2">
      <c r="A32" s="295"/>
      <c r="B32" s="295"/>
      <c r="C32" s="295"/>
      <c r="D32" s="295"/>
      <c r="E32" s="295"/>
      <c r="F32" s="295"/>
      <c r="G32" s="295"/>
    </row>
    <row r="33" spans="1:6" ht="13.5" thickBot="1" x14ac:dyDescent="0.25"/>
    <row r="34" spans="1:6" x14ac:dyDescent="0.2">
      <c r="A34" s="283" t="s">
        <v>349</v>
      </c>
      <c r="B34" s="304"/>
      <c r="C34" s="304"/>
      <c r="D34" s="304"/>
      <c r="E34" s="304"/>
      <c r="F34" s="305"/>
    </row>
    <row r="35" spans="1:6" x14ac:dyDescent="0.2">
      <c r="A35" s="286"/>
      <c r="B35" s="306"/>
      <c r="C35" s="306"/>
      <c r="D35" s="306"/>
      <c r="E35" s="306"/>
      <c r="F35" s="307"/>
    </row>
    <row r="36" spans="1:6" x14ac:dyDescent="0.2">
      <c r="A36" s="308" t="s">
        <v>350</v>
      </c>
      <c r="B36" s="296">
        <f>+B73</f>
        <v>0</v>
      </c>
      <c r="C36" s="296">
        <f>+C73</f>
        <v>0</v>
      </c>
      <c r="D36" s="296">
        <f>+D73</f>
        <v>0</v>
      </c>
      <c r="E36" s="296">
        <f>+E73</f>
        <v>0</v>
      </c>
      <c r="F36" s="297">
        <f>+F73</f>
        <v>0</v>
      </c>
    </row>
    <row r="37" spans="1:6" x14ac:dyDescent="0.2">
      <c r="A37" s="286" t="s">
        <v>351</v>
      </c>
      <c r="B37" s="296">
        <f>+B80</f>
        <v>304279.51999999996</v>
      </c>
      <c r="C37" s="296">
        <f>+C80</f>
        <v>17671.410000000003</v>
      </c>
      <c r="D37" s="296">
        <f>+D80</f>
        <v>0</v>
      </c>
      <c r="E37" s="296">
        <f>+E80</f>
        <v>0</v>
      </c>
      <c r="F37" s="297">
        <f>+F80</f>
        <v>4.7748471843078732E-12</v>
      </c>
    </row>
    <row r="38" spans="1:6" x14ac:dyDescent="0.2">
      <c r="A38" s="286" t="s">
        <v>352</v>
      </c>
      <c r="B38" s="296">
        <f>+B87</f>
        <v>0</v>
      </c>
      <c r="C38" s="296">
        <f>+C87</f>
        <v>768.7</v>
      </c>
      <c r="D38" s="296">
        <f>+D87</f>
        <v>0</v>
      </c>
      <c r="E38" s="296">
        <f>+E87</f>
        <v>0</v>
      </c>
      <c r="F38" s="297">
        <f>+F87</f>
        <v>0</v>
      </c>
    </row>
    <row r="39" spans="1:6" x14ac:dyDescent="0.2">
      <c r="A39" s="286" t="s">
        <v>353</v>
      </c>
      <c r="B39" s="309">
        <f>+B56</f>
        <v>0</v>
      </c>
      <c r="C39" s="309">
        <f>+C56</f>
        <v>0</v>
      </c>
      <c r="D39" s="309">
        <f>+D56</f>
        <v>0</v>
      </c>
      <c r="E39" s="309">
        <f>+E56</f>
        <v>0</v>
      </c>
      <c r="F39" s="310">
        <f>+F56</f>
        <v>0</v>
      </c>
    </row>
    <row r="40" spans="1:6" ht="13.5" thickBot="1" x14ac:dyDescent="0.25">
      <c r="A40" s="286"/>
      <c r="B40" s="299"/>
      <c r="C40" s="299"/>
      <c r="D40" s="299"/>
      <c r="E40" s="299"/>
      <c r="F40" s="300"/>
    </row>
    <row r="41" spans="1:6" s="272" customFormat="1" ht="13.5" thickBot="1" x14ac:dyDescent="0.25">
      <c r="A41" s="311" t="s">
        <v>7</v>
      </c>
      <c r="B41" s="312">
        <f>SUM(B36:B39)</f>
        <v>304279.51999999996</v>
      </c>
      <c r="C41" s="312">
        <f>SUM(C36:C39)</f>
        <v>18440.110000000004</v>
      </c>
      <c r="D41" s="312">
        <f>SUM(D36:D39)</f>
        <v>0</v>
      </c>
      <c r="E41" s="312">
        <f>SUM(E36:E39)</f>
        <v>0</v>
      </c>
      <c r="F41" s="313">
        <f>SUM(F36:F39)</f>
        <v>4.7748471843078732E-12</v>
      </c>
    </row>
    <row r="42" spans="1:6" x14ac:dyDescent="0.2">
      <c r="A42" s="314"/>
      <c r="B42" s="314"/>
      <c r="C42" s="314"/>
      <c r="D42" s="314"/>
      <c r="E42" s="314"/>
      <c r="F42" s="314"/>
    </row>
    <row r="43" spans="1:6" x14ac:dyDescent="0.2">
      <c r="A43" s="315"/>
      <c r="B43" s="315"/>
      <c r="C43" s="315"/>
      <c r="D43" s="315"/>
      <c r="E43" s="315"/>
      <c r="F43" s="315"/>
    </row>
    <row r="44" spans="1:6" ht="13.5" thickBot="1" x14ac:dyDescent="0.25">
      <c r="A44" s="315"/>
      <c r="B44" s="315"/>
      <c r="C44" s="315"/>
      <c r="D44" s="315"/>
      <c r="E44" s="315"/>
      <c r="F44" s="315"/>
    </row>
    <row r="45" spans="1:6" x14ac:dyDescent="0.2">
      <c r="A45" s="316" t="s">
        <v>354</v>
      </c>
      <c r="B45" s="284" t="str">
        <f t="shared" ref="B45:F46" si="1">+B11</f>
        <v>PLM</v>
      </c>
      <c r="C45" s="284" t="str">
        <f t="shared" si="1"/>
        <v>ELM</v>
      </c>
      <c r="D45" s="284" t="str">
        <f t="shared" si="1"/>
        <v>MEMBER</v>
      </c>
      <c r="E45" s="284" t="str">
        <f t="shared" si="1"/>
        <v>MEMBER</v>
      </c>
      <c r="F45" s="285" t="str">
        <f t="shared" si="1"/>
        <v>MEMBER</v>
      </c>
    </row>
    <row r="46" spans="1:6" x14ac:dyDescent="0.2">
      <c r="A46" s="317"/>
      <c r="B46" s="287">
        <f t="shared" si="1"/>
        <v>1</v>
      </c>
      <c r="C46" s="287">
        <f t="shared" si="1"/>
        <v>2</v>
      </c>
      <c r="D46" s="287">
        <f t="shared" si="1"/>
        <v>3</v>
      </c>
      <c r="E46" s="287">
        <f t="shared" si="1"/>
        <v>4</v>
      </c>
      <c r="F46" s="318">
        <f t="shared" si="1"/>
        <v>5</v>
      </c>
    </row>
    <row r="47" spans="1:6" ht="13.5" thickBot="1" x14ac:dyDescent="0.25">
      <c r="A47" s="317"/>
      <c r="B47" s="319"/>
      <c r="C47" s="319"/>
      <c r="D47" s="319"/>
      <c r="E47" s="319"/>
      <c r="F47" s="320"/>
    </row>
    <row r="48" spans="1:6" x14ac:dyDescent="0.2">
      <c r="A48" s="317" t="s">
        <v>355</v>
      </c>
      <c r="B48" s="321"/>
      <c r="C48" s="321"/>
      <c r="D48" s="321"/>
      <c r="E48" s="321"/>
      <c r="F48" s="305"/>
    </row>
    <row r="49" spans="1:6" x14ac:dyDescent="0.2">
      <c r="A49" s="286" t="s">
        <v>356</v>
      </c>
      <c r="B49" s="322">
        <v>36703</v>
      </c>
      <c r="C49" s="322">
        <v>34399</v>
      </c>
      <c r="D49" s="322"/>
      <c r="E49" s="322"/>
      <c r="F49" s="323"/>
    </row>
    <row r="50" spans="1:6" x14ac:dyDescent="0.2">
      <c r="A50" s="286" t="s">
        <v>357</v>
      </c>
      <c r="B50" s="296">
        <f>IF(ISBLANK(B49),0,IF(("1/7/1983"-B49)&lt;0,0,("1/7/1983"-B49)))</f>
        <v>0</v>
      </c>
      <c r="C50" s="296">
        <f>IF(ISBLANK(C49),0,IF(("1/7/1983"-C49)&lt;0,0,("1/7/1983"-C49)))</f>
        <v>0</v>
      </c>
      <c r="D50" s="296">
        <f>IF(ISBLANK(D49),0,IF(("1/7/1983"-D49)&lt;0,0,("1/7/1983"-D49)))</f>
        <v>0</v>
      </c>
      <c r="E50" s="296">
        <f>IF(ISBLANK(E49),0,IF(("1/7/1983"-E49)&lt;0,0,("1/7/1983"-E49)))</f>
        <v>0</v>
      </c>
      <c r="F50" s="297">
        <f>IF(ISBLANK(F49),0,IF(("1/7/1983"-F49)&lt;0,0,("1/7/1983"-F49)))</f>
        <v>0</v>
      </c>
    </row>
    <row r="51" spans="1:6" ht="13.5" thickBot="1" x14ac:dyDescent="0.25">
      <c r="A51" s="286" t="s">
        <v>358</v>
      </c>
      <c r="B51" s="324">
        <f>IF(ISBLANK($B$5),0,IF(ISBLANK(B49),0,IF(B49-"30/6/1983"&lt;0,$B$5-"30/6/1983",$B$5-B49)))</f>
        <v>7309</v>
      </c>
      <c r="C51" s="324">
        <f>IF(ISBLANK($B$5),0,IF(ISBLANK(C49),0,IF(C49-"30/6/1983"&lt;0,$B$5-"30/6/1983",$B$5-C49)))</f>
        <v>9613</v>
      </c>
      <c r="D51" s="324">
        <f>IF(ISBLANK($B$5),0,IF(ISBLANK(D49),0,IF(D49-"30/6/1983"&lt;0,$B$5-"30/6/1983",$B$5-D49)))</f>
        <v>0</v>
      </c>
      <c r="E51" s="324">
        <f>IF(ISBLANK($B$5),0,IF(ISBLANK(E49),0,IF(E49-"30/6/1983"&lt;0,$B$5-"30/6/1983",$B$5-E49)))</f>
        <v>0</v>
      </c>
      <c r="F51" s="325">
        <f>IF(ISBLANK($B$5),0,IF(ISBLANK(F49),0,IF(F49-"30/6/1983"&lt;0,$B$5-"30/6/1983",$B$5-F49)))</f>
        <v>0</v>
      </c>
    </row>
    <row r="52" spans="1:6" x14ac:dyDescent="0.2">
      <c r="A52" s="286" t="s">
        <v>359</v>
      </c>
      <c r="B52" s="326">
        <f>SUM(B50:B51)</f>
        <v>7309</v>
      </c>
      <c r="C52" s="326">
        <f>SUM(C50:C51)</f>
        <v>9613</v>
      </c>
      <c r="D52" s="326">
        <f>SUM(D50:D51)</f>
        <v>0</v>
      </c>
      <c r="E52" s="326">
        <f>SUM(E50:E51)</f>
        <v>0</v>
      </c>
      <c r="F52" s="294">
        <f>SUM(F50:F51)</f>
        <v>0</v>
      </c>
    </row>
    <row r="53" spans="1:6" x14ac:dyDescent="0.2">
      <c r="A53" s="286"/>
      <c r="B53" s="306"/>
      <c r="C53" s="306"/>
      <c r="D53" s="306"/>
      <c r="E53" s="306"/>
      <c r="F53" s="307"/>
    </row>
    <row r="54" spans="1:6" x14ac:dyDescent="0.2">
      <c r="A54" s="317" t="s">
        <v>360</v>
      </c>
      <c r="B54" s="306"/>
      <c r="C54" s="306"/>
      <c r="D54" s="306"/>
      <c r="E54" s="306"/>
      <c r="F54" s="307"/>
    </row>
    <row r="55" spans="1:6" x14ac:dyDescent="0.2">
      <c r="A55" s="317" t="s">
        <v>361</v>
      </c>
      <c r="B55" s="296">
        <f>+$B$8</f>
        <v>1297886</v>
      </c>
      <c r="C55" s="296">
        <f>+$B$8</f>
        <v>1297886</v>
      </c>
      <c r="D55" s="296">
        <f>+$B$8</f>
        <v>1297886</v>
      </c>
      <c r="E55" s="296">
        <f>+$B$8</f>
        <v>1297886</v>
      </c>
      <c r="F55" s="297">
        <f>+$B$8</f>
        <v>1297886</v>
      </c>
    </row>
    <row r="56" spans="1:6" s="272" customFormat="1" x14ac:dyDescent="0.2">
      <c r="A56" s="317" t="s">
        <v>362</v>
      </c>
      <c r="B56" s="327">
        <f>IF(B29-B55&gt;0,B29-B55,0)</f>
        <v>0</v>
      </c>
      <c r="C56" s="327">
        <f>IF(C29-C55&gt;0,C29-C55,0)</f>
        <v>0</v>
      </c>
      <c r="D56" s="327">
        <f>IF(D29-D55&gt;0,D29-D55,0)</f>
        <v>0</v>
      </c>
      <c r="E56" s="327">
        <f>IF(E29-E55&gt;0,E29-E55,0)</f>
        <v>0</v>
      </c>
      <c r="F56" s="328">
        <f>IF(F29-F55&gt;0,F29-F55,0)</f>
        <v>0</v>
      </c>
    </row>
    <row r="57" spans="1:6" x14ac:dyDescent="0.2">
      <c r="A57" s="286"/>
      <c r="B57" s="306"/>
      <c r="C57" s="306"/>
      <c r="D57" s="306"/>
      <c r="E57" s="306"/>
      <c r="F57" s="307"/>
    </row>
    <row r="58" spans="1:6" x14ac:dyDescent="0.2">
      <c r="A58" s="317" t="s">
        <v>363</v>
      </c>
      <c r="B58" s="306"/>
      <c r="C58" s="306"/>
      <c r="D58" s="306"/>
      <c r="E58" s="306"/>
      <c r="F58" s="307"/>
    </row>
    <row r="59" spans="1:6" x14ac:dyDescent="0.2">
      <c r="A59" s="317" t="s">
        <v>361</v>
      </c>
      <c r="B59" s="296">
        <f>+$B$9</f>
        <v>648946</v>
      </c>
      <c r="C59" s="296">
        <f>+$B$9</f>
        <v>648946</v>
      </c>
      <c r="D59" s="296">
        <f>+$B$9</f>
        <v>648946</v>
      </c>
      <c r="E59" s="296">
        <f>+$B$9</f>
        <v>648946</v>
      </c>
      <c r="F59" s="297">
        <f>+$B$9</f>
        <v>648946</v>
      </c>
    </row>
    <row r="60" spans="1:6" s="272" customFormat="1" x14ac:dyDescent="0.2">
      <c r="A60" s="317" t="s">
        <v>364</v>
      </c>
      <c r="B60" s="327">
        <f>IF(B29-B59&gt;0,B29-B59,0)</f>
        <v>0</v>
      </c>
      <c r="C60" s="327">
        <f>IF(C29-C59&gt;0,C29-C59,0)</f>
        <v>0</v>
      </c>
      <c r="D60" s="327">
        <f>IF(D29-D59&gt;0,D29-D59,0)</f>
        <v>0</v>
      </c>
      <c r="E60" s="327">
        <f>IF(E29-E59&gt;0,E29-E59,0)</f>
        <v>0</v>
      </c>
      <c r="F60" s="328">
        <f>IF(F29-F59&gt;0,F29-F59,0)</f>
        <v>0</v>
      </c>
    </row>
    <row r="61" spans="1:6" x14ac:dyDescent="0.2">
      <c r="A61" s="286"/>
      <c r="B61" s="306"/>
      <c r="C61" s="306"/>
      <c r="D61" s="306"/>
      <c r="E61" s="306"/>
      <c r="F61" s="307"/>
    </row>
    <row r="62" spans="1:6" x14ac:dyDescent="0.2">
      <c r="A62" s="317" t="s">
        <v>365</v>
      </c>
      <c r="B62" s="306"/>
      <c r="C62" s="306"/>
      <c r="D62" s="306"/>
      <c r="E62" s="306"/>
      <c r="F62" s="307"/>
    </row>
    <row r="63" spans="1:6" x14ac:dyDescent="0.2">
      <c r="A63" s="286" t="s">
        <v>366</v>
      </c>
      <c r="B63" s="298"/>
      <c r="C63" s="298"/>
      <c r="D63" s="298"/>
      <c r="E63" s="298"/>
      <c r="F63" s="329"/>
    </row>
    <row r="64" spans="1:6" x14ac:dyDescent="0.2">
      <c r="A64" s="286" t="s">
        <v>337</v>
      </c>
      <c r="B64" s="296">
        <f>+B119</f>
        <v>0</v>
      </c>
      <c r="C64" s="296">
        <f>+C119</f>
        <v>0</v>
      </c>
      <c r="D64" s="296">
        <f>+D119</f>
        <v>0</v>
      </c>
      <c r="E64" s="296">
        <f>+E119</f>
        <v>0</v>
      </c>
      <c r="F64" s="297">
        <f>+F119</f>
        <v>0</v>
      </c>
    </row>
    <row r="65" spans="1:6" x14ac:dyDescent="0.2">
      <c r="A65" s="286" t="s">
        <v>367</v>
      </c>
      <c r="B65" s="296">
        <f>+B102</f>
        <v>0</v>
      </c>
      <c r="C65" s="296">
        <f>+C102</f>
        <v>0</v>
      </c>
      <c r="D65" s="296">
        <f>+D102</f>
        <v>0</v>
      </c>
      <c r="E65" s="296">
        <f>+E102</f>
        <v>0</v>
      </c>
      <c r="F65" s="297">
        <f>+F102</f>
        <v>0</v>
      </c>
    </row>
    <row r="66" spans="1:6" x14ac:dyDescent="0.2">
      <c r="A66" s="286" t="s">
        <v>368</v>
      </c>
      <c r="B66" s="298"/>
      <c r="C66" s="298"/>
      <c r="D66" s="298"/>
      <c r="E66" s="298"/>
      <c r="F66" s="329"/>
    </row>
    <row r="67" spans="1:6" x14ac:dyDescent="0.2">
      <c r="A67" s="286" t="s">
        <v>369</v>
      </c>
      <c r="B67" s="306"/>
      <c r="C67" s="306"/>
      <c r="D67" s="306"/>
      <c r="E67" s="306"/>
      <c r="F67" s="307"/>
    </row>
    <row r="68" spans="1:6" ht="13.5" thickBot="1" x14ac:dyDescent="0.25">
      <c r="A68" s="286" t="s">
        <v>370</v>
      </c>
      <c r="B68" s="309">
        <f>IF(B52=0,0,(B15+B18)*(B50/B52))</f>
        <v>0</v>
      </c>
      <c r="C68" s="309">
        <f>IF(C52=0,0,(C15+C18)*(C50/C52))</f>
        <v>0</v>
      </c>
      <c r="D68" s="309">
        <f>IF(D52=0,0,(D15+D18)*(D50/D52))</f>
        <v>0</v>
      </c>
      <c r="E68" s="309">
        <f>IF(E52=0,0,(E15+E18)*(E50/E52))</f>
        <v>0</v>
      </c>
      <c r="F68" s="310">
        <f>IF(F52=0,0,(F15+F18)*(F50/F52))</f>
        <v>0</v>
      </c>
    </row>
    <row r="69" spans="1:6" x14ac:dyDescent="0.2">
      <c r="A69" s="286" t="s">
        <v>371</v>
      </c>
      <c r="B69" s="330">
        <f>SUM(B63:B68)</f>
        <v>0</v>
      </c>
      <c r="C69" s="330">
        <f>SUM(C63:C68)</f>
        <v>0</v>
      </c>
      <c r="D69" s="330">
        <f>SUM(D63:D68)</f>
        <v>0</v>
      </c>
      <c r="E69" s="330">
        <f>SUM(E63:E68)</f>
        <v>0</v>
      </c>
      <c r="F69" s="331">
        <f>SUM(F63:F68)</f>
        <v>0</v>
      </c>
    </row>
    <row r="70" spans="1:6" x14ac:dyDescent="0.2">
      <c r="A70" s="286"/>
      <c r="B70" s="321"/>
      <c r="C70" s="321"/>
      <c r="D70" s="321"/>
      <c r="E70" s="321"/>
      <c r="F70" s="332"/>
    </row>
    <row r="71" spans="1:6" x14ac:dyDescent="0.2">
      <c r="A71" s="286" t="s">
        <v>372</v>
      </c>
      <c r="B71" s="306"/>
      <c r="C71" s="306"/>
      <c r="D71" s="306"/>
      <c r="E71" s="306"/>
      <c r="F71" s="307"/>
    </row>
    <row r="72" spans="1:6" ht="13.5" thickBot="1" x14ac:dyDescent="0.25">
      <c r="A72" s="286" t="s">
        <v>373</v>
      </c>
      <c r="B72" s="324">
        <f>IF(B52=0,0,B38*(B50/B52))</f>
        <v>0</v>
      </c>
      <c r="C72" s="324">
        <f>IF(C52=0,0,C38*(C50/C52))</f>
        <v>0</v>
      </c>
      <c r="D72" s="324">
        <f>IF(D52=0,0,D38*(D50/D52))</f>
        <v>0</v>
      </c>
      <c r="E72" s="324">
        <f>IF(E52=0,0,E38*(E50/E52))</f>
        <v>0</v>
      </c>
      <c r="F72" s="325">
        <f>IF(F52=0,0,F38*(F50/F52))</f>
        <v>0</v>
      </c>
    </row>
    <row r="73" spans="1:6" s="272" customFormat="1" x14ac:dyDescent="0.2">
      <c r="A73" s="317" t="s">
        <v>374</v>
      </c>
      <c r="B73" s="333">
        <f>SUM(B69:B72)</f>
        <v>0</v>
      </c>
      <c r="C73" s="333">
        <f>SUM(C69:C72)</f>
        <v>0</v>
      </c>
      <c r="D73" s="333">
        <f>SUM(D69:D72)</f>
        <v>0</v>
      </c>
      <c r="E73" s="333">
        <f>SUM(E69:E72)</f>
        <v>0</v>
      </c>
      <c r="F73" s="334">
        <f>SUM(F69:F72)</f>
        <v>0</v>
      </c>
    </row>
    <row r="74" spans="1:6" x14ac:dyDescent="0.2">
      <c r="A74" s="286"/>
      <c r="B74" s="306"/>
      <c r="C74" s="306"/>
      <c r="D74" s="306"/>
      <c r="E74" s="306"/>
      <c r="F74" s="307"/>
    </row>
    <row r="75" spans="1:6" x14ac:dyDescent="0.2">
      <c r="A75" s="317" t="s">
        <v>375</v>
      </c>
      <c r="B75" s="306"/>
      <c r="C75" s="306"/>
      <c r="D75" s="306"/>
      <c r="E75" s="306"/>
      <c r="F75" s="307"/>
    </row>
    <row r="76" spans="1:6" x14ac:dyDescent="0.2">
      <c r="A76" s="286" t="s">
        <v>376</v>
      </c>
      <c r="B76" s="296">
        <f>+B29</f>
        <v>304279.51999999996</v>
      </c>
      <c r="C76" s="296">
        <f>+C29</f>
        <v>18440.110000000004</v>
      </c>
      <c r="D76" s="296">
        <f>+D29</f>
        <v>0</v>
      </c>
      <c r="E76" s="296">
        <f>+E29</f>
        <v>0</v>
      </c>
      <c r="F76" s="297">
        <f>+F29</f>
        <v>4.7748471843078732E-12</v>
      </c>
    </row>
    <row r="77" spans="1:6" x14ac:dyDescent="0.2">
      <c r="A77" s="286" t="s">
        <v>377</v>
      </c>
      <c r="B77" s="296">
        <f>-B73</f>
        <v>0</v>
      </c>
      <c r="C77" s="296">
        <f>-C73</f>
        <v>0</v>
      </c>
      <c r="D77" s="296">
        <f>-D73</f>
        <v>0</v>
      </c>
      <c r="E77" s="296">
        <f>-E73</f>
        <v>0</v>
      </c>
      <c r="F77" s="297">
        <f>-F73</f>
        <v>0</v>
      </c>
    </row>
    <row r="78" spans="1:6" x14ac:dyDescent="0.2">
      <c r="A78" s="286" t="s">
        <v>378</v>
      </c>
      <c r="B78" s="309">
        <f>-B87</f>
        <v>0</v>
      </c>
      <c r="C78" s="309">
        <f>-C87</f>
        <v>-768.7</v>
      </c>
      <c r="D78" s="309">
        <f>-D87</f>
        <v>0</v>
      </c>
      <c r="E78" s="309">
        <f>-E87</f>
        <v>0</v>
      </c>
      <c r="F78" s="310">
        <f>-F87</f>
        <v>0</v>
      </c>
    </row>
    <row r="79" spans="1:6" ht="13.5" thickBot="1" x14ac:dyDescent="0.25">
      <c r="A79" s="286" t="s">
        <v>379</v>
      </c>
      <c r="B79" s="324">
        <f>-B56</f>
        <v>0</v>
      </c>
      <c r="C79" s="324">
        <f>-C56</f>
        <v>0</v>
      </c>
      <c r="D79" s="324">
        <f>-D56</f>
        <v>0</v>
      </c>
      <c r="E79" s="324">
        <f>-E56</f>
        <v>0</v>
      </c>
      <c r="F79" s="325">
        <f>-F56</f>
        <v>0</v>
      </c>
    </row>
    <row r="80" spans="1:6" s="272" customFormat="1" x14ac:dyDescent="0.2">
      <c r="A80" s="317" t="s">
        <v>380</v>
      </c>
      <c r="B80" s="335">
        <f>SUM(B76:B79)</f>
        <v>304279.51999999996</v>
      </c>
      <c r="C80" s="335">
        <f>SUM(C76:C79)</f>
        <v>17671.410000000003</v>
      </c>
      <c r="D80" s="335">
        <f>SUM(D76:D79)</f>
        <v>0</v>
      </c>
      <c r="E80" s="335">
        <f>SUM(E76:E79)</f>
        <v>0</v>
      </c>
      <c r="F80" s="336">
        <f>SUM(F76:F79)</f>
        <v>4.7748471843078732E-12</v>
      </c>
    </row>
    <row r="81" spans="1:7" x14ac:dyDescent="0.2">
      <c r="A81" s="286"/>
      <c r="B81" s="306"/>
      <c r="C81" s="306"/>
      <c r="D81" s="306"/>
      <c r="E81" s="306"/>
      <c r="F81" s="307"/>
    </row>
    <row r="82" spans="1:7" x14ac:dyDescent="0.2">
      <c r="A82" s="317" t="s">
        <v>352</v>
      </c>
      <c r="B82" s="306"/>
      <c r="C82" s="306"/>
      <c r="D82" s="306"/>
      <c r="E82" s="306"/>
      <c r="F82" s="307"/>
    </row>
    <row r="83" spans="1:7" x14ac:dyDescent="0.2">
      <c r="A83" s="286" t="s">
        <v>334</v>
      </c>
      <c r="B83" s="298"/>
      <c r="C83" s="298"/>
      <c r="D83" s="298"/>
      <c r="E83" s="298"/>
      <c r="F83" s="329"/>
    </row>
    <row r="84" spans="1:7" x14ac:dyDescent="0.2">
      <c r="A84" s="286" t="s">
        <v>381</v>
      </c>
      <c r="B84" s="296">
        <f>+B104</f>
        <v>0</v>
      </c>
      <c r="C84" s="296">
        <f>+C104</f>
        <v>0</v>
      </c>
      <c r="D84" s="296">
        <f>+D104</f>
        <v>0</v>
      </c>
      <c r="E84" s="296">
        <f>+E104</f>
        <v>0</v>
      </c>
      <c r="F84" s="297">
        <f>+F104</f>
        <v>0</v>
      </c>
    </row>
    <row r="85" spans="1:7" x14ac:dyDescent="0.2">
      <c r="A85" s="286" t="s">
        <v>382</v>
      </c>
      <c r="B85" s="309">
        <f>+B121</f>
        <v>0</v>
      </c>
      <c r="C85" s="309">
        <f>+C121</f>
        <v>768.7</v>
      </c>
      <c r="D85" s="309">
        <f>+D121</f>
        <v>0</v>
      </c>
      <c r="E85" s="309">
        <f>+E121</f>
        <v>0</v>
      </c>
      <c r="F85" s="297">
        <f>+F121</f>
        <v>0</v>
      </c>
    </row>
    <row r="86" spans="1:7" ht="13.5" thickBot="1" x14ac:dyDescent="0.25">
      <c r="A86" s="286" t="s">
        <v>368</v>
      </c>
      <c r="B86" s="324">
        <f>IF(ISBLANK(B25),0,B83/B14*B25)</f>
        <v>0</v>
      </c>
      <c r="C86" s="324">
        <f>IF(ISBLANK(C25),0,C83/C14*C25)</f>
        <v>0</v>
      </c>
      <c r="D86" s="324">
        <f>IF(ISBLANK(D25),0,D83/D14*D25)</f>
        <v>0</v>
      </c>
      <c r="E86" s="324">
        <f>IF(ISBLANK(E25),0,E83/E14*E25)</f>
        <v>0</v>
      </c>
      <c r="F86" s="325">
        <f>IF(ISBLANK(F25),0,F83/F14*F25)</f>
        <v>0</v>
      </c>
    </row>
    <row r="87" spans="1:7" s="272" customFormat="1" x14ac:dyDescent="0.2">
      <c r="A87" s="317" t="s">
        <v>383</v>
      </c>
      <c r="B87" s="333">
        <f>SUM(B82:B86)</f>
        <v>0</v>
      </c>
      <c r="C87" s="333">
        <f>SUM(C82:C86)</f>
        <v>768.7</v>
      </c>
      <c r="D87" s="333">
        <f>SUM(D82:D86)</f>
        <v>0</v>
      </c>
      <c r="E87" s="333">
        <f>SUM(E82:E86)</f>
        <v>0</v>
      </c>
      <c r="F87" s="334">
        <f>SUM(F82:F86)</f>
        <v>0</v>
      </c>
    </row>
    <row r="88" spans="1:7" ht="13.5" thickBot="1" x14ac:dyDescent="0.25">
      <c r="A88" s="337"/>
      <c r="B88" s="299"/>
      <c r="C88" s="299"/>
      <c r="D88" s="299"/>
      <c r="E88" s="299"/>
      <c r="F88" s="300"/>
    </row>
    <row r="90" spans="1:7" x14ac:dyDescent="0.2">
      <c r="A90" s="272" t="s">
        <v>384</v>
      </c>
    </row>
    <row r="91" spans="1:7" x14ac:dyDescent="0.2">
      <c r="A91" s="278" t="s">
        <v>385</v>
      </c>
      <c r="B91" s="338">
        <f>IF($G$14=0,0,($B$6+$G$18)/($G$14+$G$17))</f>
        <v>-3.4204517756956376E-2</v>
      </c>
    </row>
    <row r="93" spans="1:7" ht="13.5" thickBot="1" x14ac:dyDescent="0.25"/>
    <row r="94" spans="1:7" x14ac:dyDescent="0.2">
      <c r="A94" s="316" t="s">
        <v>381</v>
      </c>
      <c r="B94" s="284" t="str">
        <f t="shared" ref="B94:G94" si="2">+B11</f>
        <v>PLM</v>
      </c>
      <c r="C94" s="284" t="str">
        <f t="shared" si="2"/>
        <v>ELM</v>
      </c>
      <c r="D94" s="284" t="str">
        <f t="shared" si="2"/>
        <v>MEMBER</v>
      </c>
      <c r="E94" s="284" t="str">
        <f t="shared" si="2"/>
        <v>MEMBER</v>
      </c>
      <c r="F94" s="284" t="str">
        <f t="shared" si="2"/>
        <v>MEMBER</v>
      </c>
      <c r="G94" s="285" t="str">
        <f t="shared" si="2"/>
        <v>TOTAL</v>
      </c>
    </row>
    <row r="95" spans="1:7" x14ac:dyDescent="0.2">
      <c r="A95" s="286"/>
      <c r="B95" s="287">
        <f>+B12</f>
        <v>1</v>
      </c>
      <c r="C95" s="287">
        <f>+C12</f>
        <v>2</v>
      </c>
      <c r="D95" s="287">
        <f>+D12</f>
        <v>3</v>
      </c>
      <c r="E95" s="287">
        <f>+E12</f>
        <v>4</v>
      </c>
      <c r="F95" s="287">
        <f>+F12</f>
        <v>5</v>
      </c>
      <c r="G95" s="288"/>
    </row>
    <row r="96" spans="1:7" ht="13.5" thickBot="1" x14ac:dyDescent="0.25">
      <c r="A96" s="337"/>
      <c r="B96" s="319"/>
      <c r="C96" s="319"/>
      <c r="D96" s="319"/>
      <c r="E96" s="319"/>
      <c r="F96" s="319"/>
      <c r="G96" s="320"/>
    </row>
    <row r="97" spans="1:7" x14ac:dyDescent="0.2">
      <c r="A97" s="292" t="s">
        <v>386</v>
      </c>
      <c r="B97" s="293"/>
      <c r="C97" s="293"/>
      <c r="D97" s="293"/>
      <c r="E97" s="293"/>
      <c r="F97" s="293"/>
      <c r="G97" s="294">
        <f>SUM(B97:F97)</f>
        <v>0</v>
      </c>
    </row>
    <row r="98" spans="1:7" x14ac:dyDescent="0.2">
      <c r="A98" s="286" t="s">
        <v>387</v>
      </c>
      <c r="B98" s="298"/>
      <c r="C98" s="298"/>
      <c r="D98" s="298"/>
      <c r="E98" s="298"/>
      <c r="F98" s="298"/>
      <c r="G98" s="297">
        <f>SUM(B98:F98)</f>
        <v>0</v>
      </c>
    </row>
    <row r="99" spans="1:7" x14ac:dyDescent="0.2">
      <c r="A99" s="286" t="s">
        <v>388</v>
      </c>
      <c r="B99" s="296">
        <f t="shared" ref="B99:G99" si="3">SUM(B97:B98)</f>
        <v>0</v>
      </c>
      <c r="C99" s="296">
        <f t="shared" si="3"/>
        <v>0</v>
      </c>
      <c r="D99" s="296">
        <f t="shared" si="3"/>
        <v>0</v>
      </c>
      <c r="E99" s="296">
        <f t="shared" si="3"/>
        <v>0</v>
      </c>
      <c r="F99" s="296">
        <f t="shared" si="3"/>
        <v>0</v>
      </c>
      <c r="G99" s="297">
        <f t="shared" si="3"/>
        <v>0</v>
      </c>
    </row>
    <row r="100" spans="1:7" x14ac:dyDescent="0.2">
      <c r="A100" s="286"/>
      <c r="B100" s="306"/>
      <c r="C100" s="306"/>
      <c r="D100" s="306"/>
      <c r="E100" s="306"/>
      <c r="F100" s="306"/>
      <c r="G100" s="307"/>
    </row>
    <row r="101" spans="1:7" x14ac:dyDescent="0.2">
      <c r="A101" s="286" t="s">
        <v>389</v>
      </c>
      <c r="B101" s="306"/>
      <c r="C101" s="306"/>
      <c r="D101" s="306"/>
      <c r="E101" s="306"/>
      <c r="F101" s="306"/>
      <c r="G101" s="307"/>
    </row>
    <row r="102" spans="1:7" x14ac:dyDescent="0.2">
      <c r="A102" s="286" t="s">
        <v>390</v>
      </c>
      <c r="B102" s="298"/>
      <c r="C102" s="298"/>
      <c r="D102" s="298"/>
      <c r="E102" s="298"/>
      <c r="F102" s="298"/>
      <c r="G102" s="297">
        <f>SUM(B102:F102)</f>
        <v>0</v>
      </c>
    </row>
    <row r="103" spans="1:7" x14ac:dyDescent="0.2">
      <c r="A103" s="286" t="s">
        <v>391</v>
      </c>
      <c r="B103" s="296">
        <f>+B106-B102-B104-B105</f>
        <v>0</v>
      </c>
      <c r="C103" s="296">
        <f>+C106-C102-C104-C105</f>
        <v>0</v>
      </c>
      <c r="D103" s="296">
        <f>+D106-D102-D104-D105</f>
        <v>0</v>
      </c>
      <c r="E103" s="296">
        <f>+E106-E102-E104-E105</f>
        <v>0</v>
      </c>
      <c r="F103" s="296">
        <f>+F106-F102-F104-F105</f>
        <v>0</v>
      </c>
      <c r="G103" s="297">
        <f>SUM(B103:F103)</f>
        <v>0</v>
      </c>
    </row>
    <row r="104" spans="1:7" x14ac:dyDescent="0.2">
      <c r="A104" s="286" t="s">
        <v>352</v>
      </c>
      <c r="B104" s="298">
        <f>+B99</f>
        <v>0</v>
      </c>
      <c r="C104" s="298">
        <f>+C99</f>
        <v>0</v>
      </c>
      <c r="D104" s="298">
        <f>+D99</f>
        <v>0</v>
      </c>
      <c r="E104" s="298">
        <f>+E99</f>
        <v>0</v>
      </c>
      <c r="F104" s="298">
        <f>+F99</f>
        <v>0</v>
      </c>
      <c r="G104" s="297">
        <f>SUM(B104:F104)</f>
        <v>0</v>
      </c>
    </row>
    <row r="105" spans="1:7" x14ac:dyDescent="0.2">
      <c r="A105" s="286" t="s">
        <v>353</v>
      </c>
      <c r="B105" s="298"/>
      <c r="C105" s="298"/>
      <c r="D105" s="298"/>
      <c r="E105" s="298"/>
      <c r="F105" s="298"/>
      <c r="G105" s="297">
        <f>SUM(B105:F105)</f>
        <v>0</v>
      </c>
    </row>
    <row r="106" spans="1:7" x14ac:dyDescent="0.2">
      <c r="A106" s="286" t="s">
        <v>392</v>
      </c>
      <c r="B106" s="296">
        <f>+B99</f>
        <v>0</v>
      </c>
      <c r="C106" s="296">
        <f>+C99</f>
        <v>0</v>
      </c>
      <c r="D106" s="296">
        <f>+D99</f>
        <v>0</v>
      </c>
      <c r="E106" s="296">
        <f>+E99</f>
        <v>0</v>
      </c>
      <c r="F106" s="296">
        <f>+F99</f>
        <v>0</v>
      </c>
      <c r="G106" s="297">
        <f>SUM(G102:G105)</f>
        <v>0</v>
      </c>
    </row>
    <row r="107" spans="1:7" ht="13.5" thickBot="1" x14ac:dyDescent="0.25">
      <c r="A107" s="337"/>
      <c r="B107" s="299"/>
      <c r="C107" s="299"/>
      <c r="D107" s="299"/>
      <c r="E107" s="299"/>
      <c r="F107" s="299"/>
      <c r="G107" s="300"/>
    </row>
    <row r="109" spans="1:7" ht="13.5" thickBot="1" x14ac:dyDescent="0.25"/>
    <row r="110" spans="1:7" x14ac:dyDescent="0.2">
      <c r="A110" s="316" t="s">
        <v>337</v>
      </c>
      <c r="B110" s="284" t="str">
        <f>B94</f>
        <v>PLM</v>
      </c>
      <c r="C110" s="284" t="str">
        <f>C94</f>
        <v>ELM</v>
      </c>
      <c r="D110" s="284" t="str">
        <f>+D11</f>
        <v>MEMBER</v>
      </c>
      <c r="E110" s="284" t="str">
        <f>+E11</f>
        <v>MEMBER</v>
      </c>
      <c r="F110" s="284" t="str">
        <f>+F11</f>
        <v>MEMBER</v>
      </c>
      <c r="G110" s="285" t="str">
        <f>+G11</f>
        <v>TOTAL</v>
      </c>
    </row>
    <row r="111" spans="1:7" x14ac:dyDescent="0.2">
      <c r="A111" s="286"/>
      <c r="B111" s="287">
        <f>+B12</f>
        <v>1</v>
      </c>
      <c r="C111" s="287">
        <f>+C12</f>
        <v>2</v>
      </c>
      <c r="D111" s="287">
        <f>+D12</f>
        <v>3</v>
      </c>
      <c r="E111" s="287">
        <f>+E12</f>
        <v>4</v>
      </c>
      <c r="F111" s="287">
        <f>+F12</f>
        <v>5</v>
      </c>
      <c r="G111" s="288"/>
    </row>
    <row r="112" spans="1:7" ht="13.5" thickBot="1" x14ac:dyDescent="0.25">
      <c r="A112" s="337"/>
      <c r="B112" s="319"/>
      <c r="C112" s="319"/>
      <c r="D112" s="319"/>
      <c r="E112" s="319"/>
      <c r="F112" s="319"/>
      <c r="G112" s="320"/>
    </row>
    <row r="113" spans="1:7" x14ac:dyDescent="0.2">
      <c r="A113" s="292" t="s">
        <v>393</v>
      </c>
      <c r="B113" s="293">
        <v>0</v>
      </c>
      <c r="C113" s="293">
        <v>0</v>
      </c>
      <c r="D113" s="293"/>
      <c r="E113" s="293"/>
      <c r="F113" s="293"/>
      <c r="G113" s="294">
        <f>SUM(B113:F113)</f>
        <v>0</v>
      </c>
    </row>
    <row r="114" spans="1:7" x14ac:dyDescent="0.2">
      <c r="A114" s="286" t="s">
        <v>394</v>
      </c>
      <c r="B114" s="298"/>
      <c r="C114" s="298">
        <v>0</v>
      </c>
      <c r="D114" s="298"/>
      <c r="E114" s="298"/>
      <c r="F114" s="298"/>
      <c r="G114" s="297">
        <f>SUM(B114:F114)</f>
        <v>0</v>
      </c>
    </row>
    <row r="115" spans="1:7" x14ac:dyDescent="0.2">
      <c r="A115" s="286" t="s">
        <v>395</v>
      </c>
      <c r="B115" s="298"/>
      <c r="C115" s="298">
        <v>0</v>
      </c>
      <c r="D115" s="298"/>
      <c r="E115" s="298"/>
      <c r="F115" s="298"/>
      <c r="G115" s="297">
        <f>SUM(B115:F115)</f>
        <v>0</v>
      </c>
    </row>
    <row r="116" spans="1:7" x14ac:dyDescent="0.2">
      <c r="A116" s="286" t="s">
        <v>396</v>
      </c>
      <c r="B116" s="296">
        <f>SUM(B113:B115)</f>
        <v>0</v>
      </c>
      <c r="C116" s="296">
        <f>SUM(C113:C115)</f>
        <v>0</v>
      </c>
      <c r="D116" s="296">
        <f>SUM(D113:D114)</f>
        <v>0</v>
      </c>
      <c r="E116" s="296">
        <f>SUM(E113:E114)</f>
        <v>0</v>
      </c>
      <c r="F116" s="296">
        <f>SUM(F113:F114)</f>
        <v>0</v>
      </c>
      <c r="G116" s="297">
        <f>SUM(G113:G115)</f>
        <v>0</v>
      </c>
    </row>
    <row r="117" spans="1:7" x14ac:dyDescent="0.2">
      <c r="A117" s="286"/>
      <c r="B117" s="306"/>
      <c r="C117" s="306"/>
      <c r="D117" s="306"/>
      <c r="E117" s="306"/>
      <c r="F117" s="306"/>
      <c r="G117" s="307"/>
    </row>
    <row r="118" spans="1:7" x14ac:dyDescent="0.2">
      <c r="A118" s="286" t="s">
        <v>389</v>
      </c>
      <c r="B118" s="306"/>
      <c r="C118" s="306"/>
      <c r="D118" s="306"/>
      <c r="E118" s="306"/>
      <c r="F118" s="306"/>
      <c r="G118" s="307"/>
    </row>
    <row r="119" spans="1:7" x14ac:dyDescent="0.2">
      <c r="A119" s="286" t="s">
        <v>390</v>
      </c>
      <c r="B119" s="298"/>
      <c r="C119" s="298"/>
      <c r="D119" s="298"/>
      <c r="E119" s="298"/>
      <c r="F119" s="298"/>
      <c r="G119" s="297">
        <f>SUM(B119:F119)</f>
        <v>0</v>
      </c>
    </row>
    <row r="120" spans="1:7" x14ac:dyDescent="0.2">
      <c r="A120" s="286" t="s">
        <v>391</v>
      </c>
      <c r="B120" s="296">
        <f>+B123-B119-B121-B122</f>
        <v>0</v>
      </c>
      <c r="C120" s="296">
        <f>+C123-C119-C121-C122</f>
        <v>-768.7</v>
      </c>
      <c r="D120" s="296">
        <f>+D123-D119-D121-D122</f>
        <v>0</v>
      </c>
      <c r="E120" s="296">
        <f>+E123-E119-E121-E122</f>
        <v>0</v>
      </c>
      <c r="F120" s="296">
        <f>+F123-F119-F121-F122</f>
        <v>0</v>
      </c>
      <c r="G120" s="297">
        <f>SUM(B120:F120)</f>
        <v>-768.7</v>
      </c>
    </row>
    <row r="121" spans="1:7" x14ac:dyDescent="0.2">
      <c r="A121" s="286" t="s">
        <v>397</v>
      </c>
      <c r="B121" s="298"/>
      <c r="C121" s="298">
        <v>768.7</v>
      </c>
      <c r="D121" s="298"/>
      <c r="E121" s="298"/>
      <c r="F121" s="298"/>
      <c r="G121" s="297">
        <f>SUM(B121:F121)</f>
        <v>768.7</v>
      </c>
    </row>
    <row r="122" spans="1:7" x14ac:dyDescent="0.2">
      <c r="A122" s="286" t="s">
        <v>353</v>
      </c>
      <c r="B122" s="298"/>
      <c r="C122" s="298"/>
      <c r="D122" s="298"/>
      <c r="E122" s="298"/>
      <c r="F122" s="298"/>
      <c r="G122" s="297">
        <f>SUM(B122:F122)</f>
        <v>0</v>
      </c>
    </row>
    <row r="123" spans="1:7" x14ac:dyDescent="0.2">
      <c r="A123" s="286" t="s">
        <v>396</v>
      </c>
      <c r="B123" s="296">
        <f>+B116</f>
        <v>0</v>
      </c>
      <c r="C123" s="296">
        <f>+C116</f>
        <v>0</v>
      </c>
      <c r="D123" s="296">
        <f>+D116</f>
        <v>0</v>
      </c>
      <c r="E123" s="296">
        <f>+E116</f>
        <v>0</v>
      </c>
      <c r="F123" s="296">
        <f>+F116</f>
        <v>0</v>
      </c>
      <c r="G123" s="297">
        <f>SUM(G119:G122)</f>
        <v>0</v>
      </c>
    </row>
    <row r="124" spans="1:7" ht="13.5" thickBot="1" x14ac:dyDescent="0.25">
      <c r="A124" s="337"/>
      <c r="B124" s="299"/>
      <c r="C124" s="299"/>
      <c r="D124" s="299"/>
      <c r="E124" s="299"/>
      <c r="F124" s="299"/>
      <c r="G124" s="300"/>
    </row>
  </sheetData>
  <pageMargins left="0.75" right="0.75" top="1" bottom="1" header="0.5" footer="0.5"/>
  <pageSetup paperSize="9" scale="76" orientation="portrait" horizontalDpi="300" verticalDpi="300" r:id="rId1"/>
  <headerFooter alignWithMargins="0">
    <oddFooter>&amp;L&amp;Z&amp;F&amp;R&amp;D &amp;T</oddFooter>
  </headerFooter>
  <rowBreaks count="2" manualBreakCount="2">
    <brk id="43" max="16383" man="1"/>
    <brk id="92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36"/>
  <sheetViews>
    <sheetView workbookViewId="0">
      <selection activeCell="I38" sqref="I38"/>
    </sheetView>
  </sheetViews>
  <sheetFormatPr defaultColWidth="8.85546875" defaultRowHeight="11.25" x14ac:dyDescent="0.2"/>
  <cols>
    <col min="1" max="2" width="3.140625" style="1" customWidth="1"/>
    <col min="3" max="3" width="17.28515625" style="1" bestFit="1" customWidth="1"/>
    <col min="4" max="4" width="10.140625" style="1" bestFit="1" customWidth="1"/>
    <col min="5" max="16384" width="8.85546875" style="1"/>
  </cols>
  <sheetData>
    <row r="1" spans="1:4" x14ac:dyDescent="0.2">
      <c r="A1" s="347" t="str">
        <f>'Data Sheet'!B2</f>
        <v>Oak Pension Fund</v>
      </c>
      <c r="B1" s="347"/>
      <c r="C1" s="347"/>
      <c r="D1" s="347"/>
    </row>
    <row r="3" spans="1:4" x14ac:dyDescent="0.2">
      <c r="A3" s="361" t="s">
        <v>257</v>
      </c>
      <c r="B3" s="361"/>
      <c r="C3" s="361"/>
      <c r="D3" s="361"/>
    </row>
    <row r="5" spans="1:4" x14ac:dyDescent="0.2">
      <c r="A5" s="371">
        <f>'Data Sheet'!B6</f>
        <v>44742</v>
      </c>
      <c r="B5" s="371"/>
      <c r="C5" s="371"/>
      <c r="D5" s="371"/>
    </row>
    <row r="6" spans="1:4" ht="12" thickBot="1" x14ac:dyDescent="0.25">
      <c r="A6" s="62"/>
      <c r="B6" s="62"/>
      <c r="C6" s="62"/>
      <c r="D6" s="156"/>
    </row>
    <row r="7" spans="1:4" x14ac:dyDescent="0.2">
      <c r="D7" s="14"/>
    </row>
    <row r="8" spans="1:4" x14ac:dyDescent="0.2">
      <c r="A8" s="179">
        <f>'Data Sheet'!B11</f>
        <v>0</v>
      </c>
      <c r="B8" s="183" t="s">
        <v>258</v>
      </c>
      <c r="C8" s="1" t="s">
        <v>177</v>
      </c>
      <c r="D8" s="14">
        <f ca="1">'Tax On Earnings'!J12</f>
        <v>-4197.45</v>
      </c>
    </row>
    <row r="9" spans="1:4" x14ac:dyDescent="0.2">
      <c r="A9" s="179">
        <f>'Data Sheet'!B22</f>
        <v>0</v>
      </c>
      <c r="B9" s="183" t="s">
        <v>259</v>
      </c>
      <c r="C9" s="1" t="s">
        <v>177</v>
      </c>
      <c r="D9" s="14">
        <f ca="1">'Tax On Earnings'!J13</f>
        <v>-180.52</v>
      </c>
    </row>
    <row r="10" spans="1:4" x14ac:dyDescent="0.2">
      <c r="A10" s="179">
        <f>'Data Sheet'!B33</f>
        <v>0</v>
      </c>
      <c r="B10" s="183" t="s">
        <v>260</v>
      </c>
      <c r="C10" s="1" t="s">
        <v>177</v>
      </c>
      <c r="D10" s="14">
        <f>'Tax On Earnings'!J14</f>
        <v>0</v>
      </c>
    </row>
    <row r="11" spans="1:4" x14ac:dyDescent="0.2">
      <c r="A11" s="179">
        <f>'Data Sheet'!B44</f>
        <v>0</v>
      </c>
      <c r="B11" s="183" t="s">
        <v>261</v>
      </c>
      <c r="C11" s="1" t="s">
        <v>177</v>
      </c>
      <c r="D11" s="14">
        <f>'Tax On Earnings'!J15</f>
        <v>0</v>
      </c>
    </row>
    <row r="12" spans="1:4" x14ac:dyDescent="0.2">
      <c r="A12" s="179">
        <f>'Data Sheet'!B55</f>
        <v>0</v>
      </c>
      <c r="B12" s="183" t="s">
        <v>262</v>
      </c>
      <c r="C12" s="1" t="s">
        <v>177</v>
      </c>
      <c r="D12" s="14">
        <f>'Tax On Earnings'!J16</f>
        <v>0</v>
      </c>
    </row>
    <row r="13" spans="1:4" x14ac:dyDescent="0.2">
      <c r="A13" s="179">
        <f>'Data Sheet'!B66</f>
        <v>0</v>
      </c>
      <c r="B13" s="183" t="s">
        <v>263</v>
      </c>
      <c r="C13" s="1" t="s">
        <v>177</v>
      </c>
      <c r="D13" s="14">
        <f>'Tax On Earnings'!J17</f>
        <v>0</v>
      </c>
    </row>
    <row r="14" spans="1:4" x14ac:dyDescent="0.2">
      <c r="A14" s="179">
        <f>'Data Sheet'!B77</f>
        <v>0</v>
      </c>
      <c r="B14" s="183" t="s">
        <v>264</v>
      </c>
      <c r="C14" s="1" t="s">
        <v>177</v>
      </c>
      <c r="D14" s="14">
        <f>'Tax On Earnings'!J18</f>
        <v>0</v>
      </c>
    </row>
    <row r="15" spans="1:4" x14ac:dyDescent="0.2">
      <c r="A15" s="179">
        <f>'Data Sheet'!B88</f>
        <v>0</v>
      </c>
      <c r="B15" s="183" t="s">
        <v>265</v>
      </c>
      <c r="C15" s="1" t="s">
        <v>177</v>
      </c>
      <c r="D15" s="14">
        <f>'Tax On Earnings'!J19</f>
        <v>0</v>
      </c>
    </row>
    <row r="16" spans="1:4" x14ac:dyDescent="0.2">
      <c r="A16" s="179">
        <f>'Data Sheet'!B99</f>
        <v>0</v>
      </c>
      <c r="B16" s="183" t="s">
        <v>266</v>
      </c>
      <c r="C16" s="1" t="s">
        <v>177</v>
      </c>
      <c r="D16" s="14">
        <f>'Tax On Earnings'!J20</f>
        <v>0</v>
      </c>
    </row>
    <row r="17" spans="1:4" x14ac:dyDescent="0.2">
      <c r="A17" s="179">
        <f>'Data Sheet'!B110</f>
        <v>0</v>
      </c>
      <c r="B17" s="183" t="s">
        <v>267</v>
      </c>
      <c r="C17" s="1" t="s">
        <v>177</v>
      </c>
      <c r="D17" s="14">
        <f>'Tax On Earnings'!J21</f>
        <v>0</v>
      </c>
    </row>
    <row r="18" spans="1:4" x14ac:dyDescent="0.2">
      <c r="A18" s="179">
        <f>A8</f>
        <v>0</v>
      </c>
      <c r="B18" s="183"/>
      <c r="C18" s="1" t="s">
        <v>177</v>
      </c>
      <c r="D18" s="14">
        <f>SUMMARY!L13</f>
        <v>2359.9499999999998</v>
      </c>
    </row>
    <row r="19" spans="1:4" x14ac:dyDescent="0.2">
      <c r="A19" s="179">
        <f t="shared" ref="A19:A27" si="0">A9</f>
        <v>0</v>
      </c>
      <c r="B19" s="183"/>
      <c r="C19" s="1" t="s">
        <v>177</v>
      </c>
      <c r="D19" s="14">
        <f>SUMMARY!L14</f>
        <v>856.50000000000023</v>
      </c>
    </row>
    <row r="20" spans="1:4" x14ac:dyDescent="0.2">
      <c r="A20" s="179">
        <f t="shared" si="0"/>
        <v>0</v>
      </c>
      <c r="B20" s="183"/>
      <c r="C20" s="1" t="s">
        <v>177</v>
      </c>
      <c r="D20" s="14">
        <f>SUMMARY!L15</f>
        <v>0</v>
      </c>
    </row>
    <row r="21" spans="1:4" x14ac:dyDescent="0.2">
      <c r="A21" s="179">
        <f t="shared" si="0"/>
        <v>0</v>
      </c>
      <c r="B21" s="183"/>
      <c r="C21" s="1" t="s">
        <v>177</v>
      </c>
      <c r="D21" s="14">
        <f>SUMMARY!L16</f>
        <v>0</v>
      </c>
    </row>
    <row r="22" spans="1:4" x14ac:dyDescent="0.2">
      <c r="A22" s="179">
        <f t="shared" si="0"/>
        <v>0</v>
      </c>
      <c r="B22" s="183"/>
      <c r="C22" s="1" t="s">
        <v>177</v>
      </c>
      <c r="D22" s="14">
        <f>SUMMARY!L17</f>
        <v>0</v>
      </c>
    </row>
    <row r="23" spans="1:4" x14ac:dyDescent="0.2">
      <c r="A23" s="179">
        <f t="shared" si="0"/>
        <v>0</v>
      </c>
      <c r="B23" s="183"/>
      <c r="C23" s="1" t="s">
        <v>177</v>
      </c>
      <c r="D23" s="14">
        <f>SUMMARY!L18</f>
        <v>0</v>
      </c>
    </row>
    <row r="24" spans="1:4" x14ac:dyDescent="0.2">
      <c r="A24" s="179">
        <f t="shared" si="0"/>
        <v>0</v>
      </c>
      <c r="B24" s="183"/>
      <c r="C24" s="1" t="s">
        <v>177</v>
      </c>
      <c r="D24" s="14">
        <f>SUMMARY!L19</f>
        <v>0</v>
      </c>
    </row>
    <row r="25" spans="1:4" x14ac:dyDescent="0.2">
      <c r="A25" s="179">
        <f t="shared" si="0"/>
        <v>0</v>
      </c>
      <c r="B25" s="183"/>
      <c r="C25" s="1" t="s">
        <v>177</v>
      </c>
      <c r="D25" s="14">
        <f>SUMMARY!L20</f>
        <v>0</v>
      </c>
    </row>
    <row r="26" spans="1:4" x14ac:dyDescent="0.2">
      <c r="A26" s="179">
        <f t="shared" si="0"/>
        <v>0</v>
      </c>
      <c r="B26" s="183"/>
      <c r="C26" s="1" t="s">
        <v>177</v>
      </c>
      <c r="D26" s="14">
        <f>SUMMARY!L21</f>
        <v>0</v>
      </c>
    </row>
    <row r="27" spans="1:4" x14ac:dyDescent="0.2">
      <c r="A27" s="179">
        <f t="shared" si="0"/>
        <v>0</v>
      </c>
      <c r="B27" s="183"/>
      <c r="C27" s="1" t="s">
        <v>177</v>
      </c>
      <c r="D27" s="14">
        <f>SUMMARY!L22</f>
        <v>0</v>
      </c>
    </row>
    <row r="28" spans="1:4" x14ac:dyDescent="0.2">
      <c r="A28" s="179"/>
      <c r="B28" s="183"/>
      <c r="D28" s="14"/>
    </row>
    <row r="29" spans="1:4" x14ac:dyDescent="0.2">
      <c r="A29" s="179"/>
      <c r="B29" s="183"/>
      <c r="D29" s="14"/>
    </row>
    <row r="30" spans="1:4" x14ac:dyDescent="0.2">
      <c r="A30" s="179"/>
      <c r="B30" s="183"/>
      <c r="D30" s="14"/>
    </row>
    <row r="31" spans="1:4" x14ac:dyDescent="0.2">
      <c r="A31" s="184">
        <v>904</v>
      </c>
      <c r="B31" s="184"/>
      <c r="C31" s="1" t="s">
        <v>268</v>
      </c>
      <c r="D31" s="14">
        <f>'Tax Calc'!E87</f>
        <v>15945.59</v>
      </c>
    </row>
    <row r="32" spans="1:4" x14ac:dyDescent="0.2">
      <c r="A32" s="184">
        <v>894</v>
      </c>
      <c r="B32" s="184"/>
      <c r="C32" s="1" t="s">
        <v>139</v>
      </c>
      <c r="D32" s="14">
        <f>'Prima Facie Tax'!E71</f>
        <v>0</v>
      </c>
    </row>
    <row r="33" spans="1:4" x14ac:dyDescent="0.2">
      <c r="A33" s="1" t="s">
        <v>269</v>
      </c>
    </row>
    <row r="36" spans="1:4" ht="12" thickBot="1" x14ac:dyDescent="0.25">
      <c r="D36" s="182">
        <f ca="1">SUM(D8:D33)</f>
        <v>14784.07</v>
      </c>
    </row>
  </sheetData>
  <mergeCells count="3">
    <mergeCell ref="A1:D1"/>
    <mergeCell ref="A3:D3"/>
    <mergeCell ref="A5:D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2:B125"/>
  <sheetViews>
    <sheetView topLeftCell="A10" workbookViewId="0">
      <selection activeCell="B31" sqref="B31"/>
    </sheetView>
  </sheetViews>
  <sheetFormatPr defaultColWidth="9.140625" defaultRowHeight="11.25" customHeight="1" x14ac:dyDescent="0.2"/>
  <cols>
    <col min="1" max="1" width="21.42578125" style="1" bestFit="1" customWidth="1"/>
    <col min="2" max="2" width="50.28515625" style="175" customWidth="1"/>
    <col min="3" max="16384" width="9.140625" style="1"/>
  </cols>
  <sheetData>
    <row r="2" spans="1:2" ht="11.25" customHeight="1" x14ac:dyDescent="0.2">
      <c r="A2" s="1" t="s">
        <v>71</v>
      </c>
      <c r="B2" s="173" t="s">
        <v>301</v>
      </c>
    </row>
    <row r="4" spans="1:2" ht="11.25" customHeight="1" x14ac:dyDescent="0.2">
      <c r="A4" s="1" t="s">
        <v>74</v>
      </c>
      <c r="B4" s="174">
        <v>44378</v>
      </c>
    </row>
    <row r="6" spans="1:2" ht="11.25" customHeight="1" x14ac:dyDescent="0.2">
      <c r="A6" s="1" t="s">
        <v>53</v>
      </c>
      <c r="B6" s="174">
        <v>44742</v>
      </c>
    </row>
    <row r="8" spans="1:2" ht="11.25" customHeight="1" x14ac:dyDescent="0.2">
      <c r="A8" s="2" t="s">
        <v>54</v>
      </c>
    </row>
    <row r="10" spans="1:2" ht="11.25" customHeight="1" x14ac:dyDescent="0.2">
      <c r="A10" s="52" t="s">
        <v>61</v>
      </c>
    </row>
    <row r="11" spans="1:2" ht="11.25" customHeight="1" x14ac:dyDescent="0.2">
      <c r="A11" s="1" t="s">
        <v>60</v>
      </c>
      <c r="B11" s="173"/>
    </row>
    <row r="13" spans="1:2" ht="11.25" customHeight="1" x14ac:dyDescent="0.2">
      <c r="A13" s="1" t="s">
        <v>0</v>
      </c>
      <c r="B13" s="173" t="s">
        <v>302</v>
      </c>
    </row>
    <row r="15" spans="1:2" ht="11.25" customHeight="1" x14ac:dyDescent="0.2">
      <c r="A15" s="1" t="s">
        <v>55</v>
      </c>
      <c r="B15" s="174"/>
    </row>
    <row r="17" spans="1:2" ht="11.25" customHeight="1" x14ac:dyDescent="0.2">
      <c r="A17" s="1" t="s">
        <v>56</v>
      </c>
      <c r="B17" s="173" t="s">
        <v>57</v>
      </c>
    </row>
    <row r="19" spans="1:2" ht="11.25" customHeight="1" x14ac:dyDescent="0.2">
      <c r="A19" s="1" t="s">
        <v>59</v>
      </c>
      <c r="B19" s="176">
        <v>434650.71</v>
      </c>
    </row>
    <row r="21" spans="1:2" ht="11.25" customHeight="1" x14ac:dyDescent="0.2">
      <c r="A21" s="52" t="s">
        <v>62</v>
      </c>
    </row>
    <row r="22" spans="1:2" ht="11.25" customHeight="1" x14ac:dyDescent="0.2">
      <c r="A22" s="1" t="s">
        <v>60</v>
      </c>
      <c r="B22" s="173"/>
    </row>
    <row r="24" spans="1:2" ht="11.25" customHeight="1" x14ac:dyDescent="0.2">
      <c r="A24" s="1" t="s">
        <v>0</v>
      </c>
      <c r="B24" s="173" t="s">
        <v>403</v>
      </c>
    </row>
    <row r="26" spans="1:2" ht="11.25" customHeight="1" x14ac:dyDescent="0.2">
      <c r="A26" s="1" t="s">
        <v>55</v>
      </c>
      <c r="B26" s="174"/>
    </row>
    <row r="28" spans="1:2" ht="11.25" customHeight="1" x14ac:dyDescent="0.2">
      <c r="A28" s="1" t="s">
        <v>56</v>
      </c>
      <c r="B28" s="173" t="s">
        <v>57</v>
      </c>
    </row>
    <row r="30" spans="1:2" ht="11.25" customHeight="1" x14ac:dyDescent="0.2">
      <c r="A30" s="1" t="s">
        <v>59</v>
      </c>
      <c r="B30" s="176">
        <v>20935.96</v>
      </c>
    </row>
    <row r="32" spans="1:2" ht="11.25" customHeight="1" x14ac:dyDescent="0.2">
      <c r="A32" s="52" t="s">
        <v>63</v>
      </c>
    </row>
    <row r="33" spans="1:2" ht="11.25" customHeight="1" x14ac:dyDescent="0.2">
      <c r="A33" s="1" t="s">
        <v>60</v>
      </c>
      <c r="B33" s="173"/>
    </row>
    <row r="35" spans="1:2" ht="11.25" customHeight="1" x14ac:dyDescent="0.2">
      <c r="A35" s="1" t="s">
        <v>0</v>
      </c>
      <c r="B35" s="173"/>
    </row>
    <row r="37" spans="1:2" ht="11.25" customHeight="1" x14ac:dyDescent="0.2">
      <c r="A37" s="1" t="s">
        <v>55</v>
      </c>
      <c r="B37" s="174"/>
    </row>
    <row r="39" spans="1:2" ht="11.25" customHeight="1" x14ac:dyDescent="0.2">
      <c r="A39" s="1" t="s">
        <v>56</v>
      </c>
      <c r="B39" s="173"/>
    </row>
    <row r="41" spans="1:2" ht="11.25" customHeight="1" x14ac:dyDescent="0.2">
      <c r="A41" s="1" t="s">
        <v>59</v>
      </c>
      <c r="B41" s="176"/>
    </row>
    <row r="43" spans="1:2" ht="11.25" customHeight="1" x14ac:dyDescent="0.2">
      <c r="A43" s="52" t="s">
        <v>64</v>
      </c>
    </row>
    <row r="44" spans="1:2" ht="11.25" customHeight="1" x14ac:dyDescent="0.2">
      <c r="A44" s="1" t="s">
        <v>60</v>
      </c>
      <c r="B44" s="173"/>
    </row>
    <row r="46" spans="1:2" ht="11.25" customHeight="1" x14ac:dyDescent="0.2">
      <c r="A46" s="1" t="s">
        <v>0</v>
      </c>
      <c r="B46" s="173"/>
    </row>
    <row r="48" spans="1:2" ht="11.25" customHeight="1" x14ac:dyDescent="0.2">
      <c r="A48" s="1" t="s">
        <v>55</v>
      </c>
      <c r="B48" s="174"/>
    </row>
    <row r="50" spans="1:2" ht="11.25" customHeight="1" x14ac:dyDescent="0.2">
      <c r="A50" s="1" t="s">
        <v>56</v>
      </c>
      <c r="B50" s="173"/>
    </row>
    <row r="52" spans="1:2" ht="11.25" customHeight="1" x14ac:dyDescent="0.2">
      <c r="A52" s="1" t="s">
        <v>59</v>
      </c>
      <c r="B52" s="176"/>
    </row>
    <row r="54" spans="1:2" ht="11.25" customHeight="1" x14ac:dyDescent="0.2">
      <c r="A54" s="52" t="s">
        <v>65</v>
      </c>
    </row>
    <row r="55" spans="1:2" ht="11.25" customHeight="1" x14ac:dyDescent="0.2">
      <c r="A55" s="1" t="s">
        <v>60</v>
      </c>
      <c r="B55" s="173"/>
    </row>
    <row r="57" spans="1:2" ht="11.25" customHeight="1" x14ac:dyDescent="0.2">
      <c r="A57" s="1" t="s">
        <v>0</v>
      </c>
      <c r="B57" s="173"/>
    </row>
    <row r="59" spans="1:2" ht="11.25" customHeight="1" x14ac:dyDescent="0.2">
      <c r="A59" s="1" t="s">
        <v>55</v>
      </c>
      <c r="B59" s="174"/>
    </row>
    <row r="61" spans="1:2" ht="11.25" customHeight="1" x14ac:dyDescent="0.2">
      <c r="A61" s="1" t="s">
        <v>56</v>
      </c>
      <c r="B61" s="173"/>
    </row>
    <row r="63" spans="1:2" ht="11.25" customHeight="1" x14ac:dyDescent="0.2">
      <c r="A63" s="1" t="s">
        <v>59</v>
      </c>
      <c r="B63" s="176"/>
    </row>
    <row r="65" spans="1:2" ht="11.25" customHeight="1" x14ac:dyDescent="0.2">
      <c r="A65" s="52" t="s">
        <v>66</v>
      </c>
    </row>
    <row r="66" spans="1:2" ht="11.25" customHeight="1" x14ac:dyDescent="0.2">
      <c r="A66" s="1" t="s">
        <v>60</v>
      </c>
      <c r="B66" s="173"/>
    </row>
    <row r="68" spans="1:2" ht="11.25" customHeight="1" x14ac:dyDescent="0.2">
      <c r="A68" s="1" t="s">
        <v>0</v>
      </c>
      <c r="B68" s="173"/>
    </row>
    <row r="70" spans="1:2" ht="11.25" customHeight="1" x14ac:dyDescent="0.2">
      <c r="A70" s="1" t="s">
        <v>55</v>
      </c>
      <c r="B70" s="174"/>
    </row>
    <row r="72" spans="1:2" ht="11.25" customHeight="1" x14ac:dyDescent="0.2">
      <c r="A72" s="1" t="s">
        <v>56</v>
      </c>
      <c r="B72" s="173"/>
    </row>
    <row r="74" spans="1:2" ht="11.25" customHeight="1" x14ac:dyDescent="0.2">
      <c r="A74" s="1" t="s">
        <v>59</v>
      </c>
      <c r="B74" s="176"/>
    </row>
    <row r="76" spans="1:2" ht="11.25" customHeight="1" x14ac:dyDescent="0.2">
      <c r="A76" s="52" t="s">
        <v>67</v>
      </c>
    </row>
    <row r="77" spans="1:2" ht="11.25" customHeight="1" x14ac:dyDescent="0.2">
      <c r="A77" s="1" t="s">
        <v>60</v>
      </c>
      <c r="B77" s="173"/>
    </row>
    <row r="79" spans="1:2" ht="11.25" customHeight="1" x14ac:dyDescent="0.2">
      <c r="A79" s="1" t="s">
        <v>0</v>
      </c>
      <c r="B79" s="173"/>
    </row>
    <row r="81" spans="1:2" ht="11.25" customHeight="1" x14ac:dyDescent="0.2">
      <c r="A81" s="1" t="s">
        <v>55</v>
      </c>
      <c r="B81" s="174"/>
    </row>
    <row r="83" spans="1:2" ht="11.25" customHeight="1" x14ac:dyDescent="0.2">
      <c r="A83" s="1" t="s">
        <v>56</v>
      </c>
      <c r="B83" s="173"/>
    </row>
    <row r="85" spans="1:2" ht="11.25" customHeight="1" x14ac:dyDescent="0.2">
      <c r="A85" s="1" t="s">
        <v>59</v>
      </c>
      <c r="B85" s="176"/>
    </row>
    <row r="87" spans="1:2" ht="11.25" customHeight="1" x14ac:dyDescent="0.2">
      <c r="A87" s="52" t="s">
        <v>68</v>
      </c>
    </row>
    <row r="88" spans="1:2" ht="11.25" customHeight="1" x14ac:dyDescent="0.2">
      <c r="A88" s="1" t="s">
        <v>60</v>
      </c>
      <c r="B88" s="173"/>
    </row>
    <row r="90" spans="1:2" ht="11.25" customHeight="1" x14ac:dyDescent="0.2">
      <c r="A90" s="1" t="s">
        <v>0</v>
      </c>
      <c r="B90" s="173"/>
    </row>
    <row r="92" spans="1:2" ht="11.25" customHeight="1" x14ac:dyDescent="0.2">
      <c r="A92" s="1" t="s">
        <v>55</v>
      </c>
      <c r="B92" s="174"/>
    </row>
    <row r="94" spans="1:2" ht="11.25" customHeight="1" x14ac:dyDescent="0.2">
      <c r="A94" s="1" t="s">
        <v>56</v>
      </c>
      <c r="B94" s="173"/>
    </row>
    <row r="96" spans="1:2" ht="11.25" customHeight="1" x14ac:dyDescent="0.2">
      <c r="A96" s="1" t="s">
        <v>59</v>
      </c>
      <c r="B96" s="176"/>
    </row>
    <row r="98" spans="1:2" ht="11.25" customHeight="1" x14ac:dyDescent="0.2">
      <c r="A98" s="52" t="s">
        <v>69</v>
      </c>
    </row>
    <row r="99" spans="1:2" ht="11.25" customHeight="1" x14ac:dyDescent="0.2">
      <c r="A99" s="1" t="s">
        <v>60</v>
      </c>
      <c r="B99" s="173"/>
    </row>
    <row r="101" spans="1:2" ht="11.25" customHeight="1" x14ac:dyDescent="0.2">
      <c r="A101" s="1" t="s">
        <v>0</v>
      </c>
      <c r="B101" s="173"/>
    </row>
    <row r="103" spans="1:2" ht="11.25" customHeight="1" x14ac:dyDescent="0.2">
      <c r="A103" s="1" t="s">
        <v>55</v>
      </c>
      <c r="B103" s="174"/>
    </row>
    <row r="105" spans="1:2" ht="11.25" customHeight="1" x14ac:dyDescent="0.2">
      <c r="A105" s="1" t="s">
        <v>56</v>
      </c>
      <c r="B105" s="173"/>
    </row>
    <row r="107" spans="1:2" ht="11.25" customHeight="1" x14ac:dyDescent="0.2">
      <c r="A107" s="1" t="s">
        <v>59</v>
      </c>
      <c r="B107" s="176"/>
    </row>
    <row r="109" spans="1:2" ht="11.25" customHeight="1" x14ac:dyDescent="0.2">
      <c r="A109" s="52" t="s">
        <v>70</v>
      </c>
    </row>
    <row r="110" spans="1:2" ht="11.25" customHeight="1" x14ac:dyDescent="0.2">
      <c r="A110" s="1" t="s">
        <v>60</v>
      </c>
      <c r="B110" s="173"/>
    </row>
    <row r="112" spans="1:2" ht="11.25" customHeight="1" x14ac:dyDescent="0.2">
      <c r="A112" s="1" t="s">
        <v>0</v>
      </c>
      <c r="B112" s="173"/>
    </row>
    <row r="114" spans="1:2" ht="11.25" customHeight="1" x14ac:dyDescent="0.2">
      <c r="A114" s="1" t="s">
        <v>55</v>
      </c>
      <c r="B114" s="174"/>
    </row>
    <row r="116" spans="1:2" ht="11.25" customHeight="1" x14ac:dyDescent="0.2">
      <c r="A116" s="1" t="s">
        <v>56</v>
      </c>
      <c r="B116" s="173"/>
    </row>
    <row r="118" spans="1:2" ht="11.25" customHeight="1" x14ac:dyDescent="0.2">
      <c r="A118" s="1" t="s">
        <v>59</v>
      </c>
      <c r="B118" s="176"/>
    </row>
    <row r="124" spans="1:2" ht="11.25" customHeight="1" x14ac:dyDescent="0.2">
      <c r="A124" s="1" t="s">
        <v>57</v>
      </c>
    </row>
    <row r="125" spans="1:2" ht="11.25" customHeight="1" x14ac:dyDescent="0.2">
      <c r="A125" s="1" t="s">
        <v>58</v>
      </c>
    </row>
  </sheetData>
  <dataValidations count="2">
    <dataValidation type="list" allowBlank="1" showInputMessage="1" showErrorMessage="1" sqref="B17 B116 B105 B28 B94 B39 B50 B72 B83 B61" xr:uid="{00000000-0002-0000-0200-000000000000}">
      <formula1>$A$124:$A$125</formula1>
    </dataValidation>
    <dataValidation type="date" allowBlank="1" showInputMessage="1" showErrorMessage="1" sqref="B4 B6" xr:uid="{00000000-0002-0000-0200-000001000000}">
      <formula1>32874</formula1>
      <formula2>2958465</formula2>
    </dataValidation>
  </dataValidations>
  <pageMargins left="0" right="0" top="0.55118110236220474" bottom="0.31496062992125984" header="0.15748031496062992" footer="0.15748031496062992"/>
  <pageSetup paperSize="9" scale="56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H116"/>
  <sheetViews>
    <sheetView topLeftCell="A34" workbookViewId="0">
      <selection activeCell="E43" sqref="E43"/>
    </sheetView>
  </sheetViews>
  <sheetFormatPr defaultColWidth="9.140625" defaultRowHeight="11.25" customHeight="1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ht="11.25" customHeight="1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ht="11.25" customHeight="1" x14ac:dyDescent="0.2">
      <c r="A3" s="80" t="s">
        <v>87</v>
      </c>
      <c r="B3" s="4"/>
      <c r="C3" s="4"/>
      <c r="D3" s="4"/>
      <c r="E3" s="4"/>
      <c r="F3" s="4"/>
    </row>
    <row r="4" spans="1:6" ht="11.25" customHeight="1" x14ac:dyDescent="0.2">
      <c r="A4" s="35"/>
      <c r="B4" s="4"/>
      <c r="C4" s="4"/>
      <c r="D4" s="4"/>
      <c r="E4" s="4"/>
      <c r="F4" s="4"/>
    </row>
    <row r="5" spans="1:6" ht="11.25" customHeight="1" x14ac:dyDescent="0.2">
      <c r="A5" s="79">
        <f>'Data Sheet'!$B$6</f>
        <v>44742</v>
      </c>
      <c r="B5" s="4"/>
      <c r="C5" s="4"/>
      <c r="D5" s="4"/>
      <c r="E5" s="4"/>
      <c r="F5" s="4"/>
    </row>
    <row r="6" spans="1:6" ht="11.25" customHeight="1" x14ac:dyDescent="0.2">
      <c r="A6" s="36"/>
      <c r="F6" s="7"/>
    </row>
    <row r="7" spans="1:6" ht="11.25" customHeight="1" x14ac:dyDescent="0.2">
      <c r="A7" s="360" t="s">
        <v>72</v>
      </c>
      <c r="B7" s="360"/>
      <c r="C7" s="10">
        <f>'Data Sheet'!B11</f>
        <v>0</v>
      </c>
      <c r="D7" s="360"/>
      <c r="E7" s="360"/>
      <c r="F7" s="10"/>
    </row>
    <row r="8" spans="1:6" ht="11.25" customHeight="1" x14ac:dyDescent="0.2">
      <c r="A8" s="360" t="s">
        <v>89</v>
      </c>
      <c r="B8" s="360"/>
      <c r="C8" s="10" t="str">
        <f>'Data Sheet'!B13</f>
        <v>Peter Lyon-Mercado</v>
      </c>
      <c r="D8" s="360" t="s">
        <v>73</v>
      </c>
      <c r="E8" s="360"/>
      <c r="F8" s="69">
        <f>'Data Sheet'!$B$15</f>
        <v>0</v>
      </c>
    </row>
    <row r="9" spans="1:6" ht="11.25" customHeight="1" x14ac:dyDescent="0.2">
      <c r="A9" s="360" t="s">
        <v>77</v>
      </c>
      <c r="B9" s="360"/>
      <c r="C9" s="10" t="str">
        <f>'Data Sheet'!$B$17</f>
        <v>Accumulation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1.25" customHeight="1" thickBot="1" x14ac:dyDescent="0.25">
      <c r="A10" s="59"/>
      <c r="B10" s="60"/>
      <c r="C10" s="61"/>
      <c r="D10" s="62"/>
      <c r="E10" s="62"/>
      <c r="F10" s="63"/>
    </row>
    <row r="11" spans="1:6" ht="11.25" customHeight="1" x14ac:dyDescent="0.2">
      <c r="A11" s="56"/>
      <c r="B11" s="58"/>
      <c r="C11" s="55"/>
      <c r="F11" s="3"/>
    </row>
    <row r="12" spans="1:6" ht="11.25" customHeight="1" x14ac:dyDescent="0.2">
      <c r="A12" s="56"/>
      <c r="B12" s="64" t="s">
        <v>81</v>
      </c>
      <c r="C12" s="55"/>
      <c r="F12" s="3"/>
    </row>
    <row r="13" spans="1:6" ht="11.25" customHeight="1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ht="11.25" customHeight="1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ht="11.25" customHeight="1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1.25" customHeight="1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ht="11.25" customHeight="1" x14ac:dyDescent="0.2">
      <c r="A17" s="56"/>
      <c r="B17" s="58"/>
      <c r="C17" s="55"/>
      <c r="F17" s="3"/>
    </row>
    <row r="18" spans="1:6" ht="11.25" customHeight="1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ht="11.25" customHeight="1" x14ac:dyDescent="0.2">
      <c r="A19" s="56"/>
      <c r="B19" s="58"/>
      <c r="C19" s="55"/>
      <c r="F19" s="3"/>
    </row>
    <row r="20" spans="1:6" ht="11.25" customHeight="1" x14ac:dyDescent="0.2">
      <c r="A20" s="56"/>
      <c r="B20" s="64" t="s">
        <v>83</v>
      </c>
      <c r="C20" s="55"/>
      <c r="F20" s="3"/>
    </row>
    <row r="21" spans="1:6" ht="11.25" customHeight="1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ht="11.25" customHeight="1" outlineLevel="1" x14ac:dyDescent="0.2">
      <c r="A22" s="56"/>
      <c r="B22" s="57" t="s">
        <v>404</v>
      </c>
      <c r="C22" s="65" t="s">
        <v>304</v>
      </c>
      <c r="D22" s="51">
        <v>-1249.1500000000001</v>
      </c>
      <c r="E22" s="30">
        <f>$A$5-B22+1</f>
        <v>343</v>
      </c>
      <c r="F22" s="72">
        <f>D22*E22</f>
        <v>-428458.45</v>
      </c>
    </row>
    <row r="23" spans="1:6" ht="11.25" customHeight="1" outlineLevel="1" x14ac:dyDescent="0.2">
      <c r="A23" s="56"/>
      <c r="B23" s="57" t="s">
        <v>405</v>
      </c>
      <c r="C23" s="65" t="s">
        <v>304</v>
      </c>
      <c r="D23" s="51">
        <v>-1249.1500000000001</v>
      </c>
      <c r="E23" s="30">
        <f t="shared" ref="E23:E36" si="0">$A$5-B23+1</f>
        <v>312</v>
      </c>
      <c r="F23" s="72">
        <f t="shared" ref="F23:F36" si="1">D23*E23</f>
        <v>-389734.80000000005</v>
      </c>
    </row>
    <row r="24" spans="1:6" ht="11.25" customHeight="1" outlineLevel="1" x14ac:dyDescent="0.2">
      <c r="A24" s="56"/>
      <c r="B24" s="57" t="s">
        <v>406</v>
      </c>
      <c r="C24" s="65" t="s">
        <v>304</v>
      </c>
      <c r="D24" s="51">
        <v>-1249.1500000000001</v>
      </c>
      <c r="E24" s="30">
        <f t="shared" si="0"/>
        <v>281</v>
      </c>
      <c r="F24" s="72">
        <f t="shared" si="1"/>
        <v>-351011.15</v>
      </c>
    </row>
    <row r="25" spans="1:6" ht="11.25" customHeight="1" outlineLevel="1" x14ac:dyDescent="0.2">
      <c r="A25" s="56"/>
      <c r="B25" s="57" t="s">
        <v>407</v>
      </c>
      <c r="C25" s="65" t="s">
        <v>304</v>
      </c>
      <c r="D25" s="51">
        <v>-1249.1500000000001</v>
      </c>
      <c r="E25" s="30">
        <f t="shared" si="0"/>
        <v>249</v>
      </c>
      <c r="F25" s="72">
        <f t="shared" si="1"/>
        <v>-311038.35000000003</v>
      </c>
    </row>
    <row r="26" spans="1:6" ht="11.25" customHeight="1" outlineLevel="1" x14ac:dyDescent="0.2">
      <c r="A26" s="56"/>
      <c r="B26" s="57" t="s">
        <v>408</v>
      </c>
      <c r="C26" s="65" t="s">
        <v>304</v>
      </c>
      <c r="D26" s="51">
        <v>-1249.1500000000001</v>
      </c>
      <c r="E26" s="30">
        <f t="shared" si="0"/>
        <v>220</v>
      </c>
      <c r="F26" s="72">
        <f t="shared" si="1"/>
        <v>-274813</v>
      </c>
    </row>
    <row r="27" spans="1:6" ht="11.25" customHeight="1" outlineLevel="1" x14ac:dyDescent="0.2">
      <c r="A27" s="56"/>
      <c r="B27" s="57" t="s">
        <v>409</v>
      </c>
      <c r="C27" s="65" t="s">
        <v>304</v>
      </c>
      <c r="D27" s="51">
        <v>-1249.1500000000001</v>
      </c>
      <c r="E27" s="30">
        <f t="shared" si="0"/>
        <v>190</v>
      </c>
      <c r="F27" s="72">
        <f t="shared" si="1"/>
        <v>-237338.50000000003</v>
      </c>
    </row>
    <row r="28" spans="1:6" ht="11.25" customHeight="1" outlineLevel="1" x14ac:dyDescent="0.2">
      <c r="A28" s="56"/>
      <c r="B28" s="57" t="s">
        <v>410</v>
      </c>
      <c r="C28" s="65" t="s">
        <v>304</v>
      </c>
      <c r="D28" s="51">
        <v>-1249.1500000000001</v>
      </c>
      <c r="E28" s="30">
        <f t="shared" si="0"/>
        <v>157</v>
      </c>
      <c r="F28" s="72">
        <f t="shared" si="1"/>
        <v>-196116.55000000002</v>
      </c>
    </row>
    <row r="29" spans="1:6" ht="11.25" customHeight="1" outlineLevel="1" x14ac:dyDescent="0.2">
      <c r="A29" s="56"/>
      <c r="B29" s="57" t="s">
        <v>411</v>
      </c>
      <c r="C29" s="65" t="s">
        <v>304</v>
      </c>
      <c r="D29" s="51">
        <v>-1249.1500000000001</v>
      </c>
      <c r="E29" s="30">
        <f t="shared" si="0"/>
        <v>128</v>
      </c>
      <c r="F29" s="72">
        <f t="shared" si="1"/>
        <v>-159891.20000000001</v>
      </c>
    </row>
    <row r="30" spans="1:6" ht="11.25" customHeight="1" outlineLevel="1" x14ac:dyDescent="0.2">
      <c r="A30" s="56"/>
      <c r="B30" s="57" t="s">
        <v>412</v>
      </c>
      <c r="C30" s="65" t="s">
        <v>304</v>
      </c>
      <c r="D30" s="51">
        <v>-1249.1500000000001</v>
      </c>
      <c r="E30" s="30">
        <f t="shared" si="0"/>
        <v>100</v>
      </c>
      <c r="F30" s="72">
        <f t="shared" si="1"/>
        <v>-124915.00000000001</v>
      </c>
    </row>
    <row r="31" spans="1:6" ht="11.25" customHeight="1" outlineLevel="1" x14ac:dyDescent="0.2">
      <c r="A31" s="56"/>
      <c r="B31" s="57" t="s">
        <v>413</v>
      </c>
      <c r="C31" s="65" t="s">
        <v>304</v>
      </c>
      <c r="D31" s="51">
        <v>-1496.8</v>
      </c>
      <c r="E31" s="30">
        <f t="shared" si="0"/>
        <v>66</v>
      </c>
      <c r="F31" s="72">
        <f t="shared" si="1"/>
        <v>-98788.800000000003</v>
      </c>
    </row>
    <row r="32" spans="1:6" ht="11.25" customHeight="1" outlineLevel="1" x14ac:dyDescent="0.2">
      <c r="A32" s="56"/>
      <c r="B32" s="57" t="s">
        <v>414</v>
      </c>
      <c r="C32" s="65" t="s">
        <v>304</v>
      </c>
      <c r="D32" s="51">
        <v>-1496.8</v>
      </c>
      <c r="E32" s="30">
        <f t="shared" si="0"/>
        <v>36</v>
      </c>
      <c r="F32" s="72">
        <f t="shared" si="1"/>
        <v>-53884.799999999996</v>
      </c>
    </row>
    <row r="33" spans="1:6" ht="11.25" customHeight="1" outlineLevel="1" x14ac:dyDescent="0.2">
      <c r="A33" s="56"/>
      <c r="B33" s="57">
        <v>44735</v>
      </c>
      <c r="C33" s="65" t="s">
        <v>304</v>
      </c>
      <c r="D33" s="51">
        <v>-1496.8</v>
      </c>
      <c r="E33" s="30">
        <f t="shared" si="0"/>
        <v>8</v>
      </c>
      <c r="F33" s="72">
        <f t="shared" si="1"/>
        <v>-11974.4</v>
      </c>
    </row>
    <row r="34" spans="1:6" ht="11.25" customHeight="1" outlineLevel="1" x14ac:dyDescent="0.2">
      <c r="A34" s="56"/>
      <c r="B34" s="57"/>
      <c r="C34" s="65"/>
      <c r="D34" s="51"/>
      <c r="E34" s="30">
        <f t="shared" si="0"/>
        <v>44743</v>
      </c>
      <c r="F34" s="72">
        <f t="shared" si="1"/>
        <v>0</v>
      </c>
    </row>
    <row r="35" spans="1:6" ht="11.25" customHeight="1" outlineLevel="1" x14ac:dyDescent="0.2">
      <c r="A35" s="56"/>
      <c r="B35" s="57"/>
      <c r="C35" s="65"/>
      <c r="D35" s="51"/>
      <c r="E35" s="30">
        <f t="shared" si="0"/>
        <v>44743</v>
      </c>
      <c r="F35" s="72">
        <f t="shared" si="1"/>
        <v>0</v>
      </c>
    </row>
    <row r="36" spans="1:6" ht="11.25" customHeight="1" outlineLevel="1" x14ac:dyDescent="0.2">
      <c r="A36" s="56"/>
      <c r="B36" s="57"/>
      <c r="C36" s="65"/>
      <c r="D36" s="51"/>
      <c r="E36" s="30">
        <f t="shared" si="0"/>
        <v>44743</v>
      </c>
      <c r="F36" s="72">
        <f t="shared" si="1"/>
        <v>0</v>
      </c>
    </row>
    <row r="37" spans="1:6" ht="11.25" customHeight="1" thickBot="1" x14ac:dyDescent="0.25">
      <c r="A37" s="56"/>
      <c r="B37" s="58" t="s">
        <v>3</v>
      </c>
      <c r="C37" s="55"/>
      <c r="D37" s="67">
        <f>SUM(D22:D36)</f>
        <v>-15732.749999999996</v>
      </c>
      <c r="E37" s="14"/>
      <c r="F37" s="73">
        <f>SUM(F22:F36)</f>
        <v>-2637964.9999999995</v>
      </c>
    </row>
    <row r="38" spans="1:6" ht="11.25" customHeight="1" x14ac:dyDescent="0.2">
      <c r="A38" s="56"/>
      <c r="B38" s="58"/>
      <c r="C38" s="55"/>
      <c r="F38" s="3"/>
    </row>
    <row r="39" spans="1:6" ht="11.25" customHeight="1" thickBot="1" x14ac:dyDescent="0.25">
      <c r="A39" s="56"/>
      <c r="B39" s="55" t="s">
        <v>84</v>
      </c>
      <c r="F39" s="67">
        <f>ROUND(F37/('Data Sheet'!$B$6-'Data Sheet'!$B$4+1),2)</f>
        <v>-7227.3</v>
      </c>
    </row>
    <row r="40" spans="1:6" ht="11.25" customHeight="1" x14ac:dyDescent="0.2">
      <c r="A40" s="56"/>
      <c r="B40" s="58"/>
      <c r="C40" s="55"/>
      <c r="F40" s="3"/>
    </row>
    <row r="41" spans="1:6" ht="11.25" customHeight="1" x14ac:dyDescent="0.2">
      <c r="A41" s="56"/>
      <c r="B41" s="252" t="s">
        <v>275</v>
      </c>
      <c r="C41" s="55"/>
      <c r="F41" s="3"/>
    </row>
    <row r="42" spans="1:6" ht="11.25" customHeight="1" x14ac:dyDescent="0.2">
      <c r="A42" s="56"/>
      <c r="B42" s="58" t="s">
        <v>48</v>
      </c>
      <c r="C42" s="177" t="s">
        <v>276</v>
      </c>
      <c r="D42" s="177" t="s">
        <v>128</v>
      </c>
      <c r="E42" s="177" t="s">
        <v>127</v>
      </c>
      <c r="F42" s="177" t="s">
        <v>277</v>
      </c>
    </row>
    <row r="43" spans="1:6" ht="11.25" customHeight="1" outlineLevel="1" x14ac:dyDescent="0.2">
      <c r="A43" s="56"/>
      <c r="B43" s="77">
        <f>D22</f>
        <v>-1249.1500000000001</v>
      </c>
      <c r="C43" s="253">
        <v>1</v>
      </c>
      <c r="D43" s="14">
        <f>ROUNDUP(B43*C43,0)</f>
        <v>-1250</v>
      </c>
      <c r="E43" s="14">
        <f>B43-D43</f>
        <v>0.84999999999990905</v>
      </c>
      <c r="F43" s="151">
        <f>-ROUND(D43*15%,2)</f>
        <v>187.5</v>
      </c>
    </row>
    <row r="44" spans="1:6" ht="11.25" customHeight="1" outlineLevel="1" x14ac:dyDescent="0.2">
      <c r="A44" s="56"/>
      <c r="B44" s="77">
        <f t="shared" ref="B44:B57" si="2">D23</f>
        <v>-1249.1500000000001</v>
      </c>
      <c r="C44" s="253">
        <v>1</v>
      </c>
      <c r="D44" s="14">
        <f t="shared" ref="D44:D57" si="3">ROUND(B44*C44,0)</f>
        <v>-1249</v>
      </c>
      <c r="E44" s="14">
        <f t="shared" ref="E44:E57" si="4">B44-D44</f>
        <v>-0.15000000000009095</v>
      </c>
      <c r="F44" s="151">
        <f t="shared" ref="F44:F57" si="5">-ROUND(D44*15%,2)</f>
        <v>187.35</v>
      </c>
    </row>
    <row r="45" spans="1:6" ht="11.25" customHeight="1" outlineLevel="1" x14ac:dyDescent="0.2">
      <c r="A45" s="56"/>
      <c r="B45" s="77">
        <f t="shared" si="2"/>
        <v>-1249.1500000000001</v>
      </c>
      <c r="C45" s="253">
        <v>1</v>
      </c>
      <c r="D45" s="14">
        <f t="shared" si="3"/>
        <v>-1249</v>
      </c>
      <c r="E45" s="14">
        <f t="shared" si="4"/>
        <v>-0.15000000000009095</v>
      </c>
      <c r="F45" s="151">
        <f t="shared" si="5"/>
        <v>187.35</v>
      </c>
    </row>
    <row r="46" spans="1:6" ht="11.25" customHeight="1" outlineLevel="1" x14ac:dyDescent="0.2">
      <c r="A46" s="56"/>
      <c r="B46" s="77">
        <f t="shared" si="2"/>
        <v>-1249.1500000000001</v>
      </c>
      <c r="C46" s="253">
        <v>1</v>
      </c>
      <c r="D46" s="14">
        <f t="shared" si="3"/>
        <v>-1249</v>
      </c>
      <c r="E46" s="14">
        <f t="shared" si="4"/>
        <v>-0.15000000000009095</v>
      </c>
      <c r="F46" s="151">
        <f t="shared" si="5"/>
        <v>187.35</v>
      </c>
    </row>
    <row r="47" spans="1:6" ht="11.25" customHeight="1" outlineLevel="1" x14ac:dyDescent="0.2">
      <c r="A47" s="56"/>
      <c r="B47" s="77">
        <f t="shared" si="2"/>
        <v>-1249.1500000000001</v>
      </c>
      <c r="C47" s="253">
        <v>1</v>
      </c>
      <c r="D47" s="14">
        <f t="shared" si="3"/>
        <v>-1249</v>
      </c>
      <c r="E47" s="14">
        <f t="shared" si="4"/>
        <v>-0.15000000000009095</v>
      </c>
      <c r="F47" s="151">
        <f t="shared" si="5"/>
        <v>187.35</v>
      </c>
    </row>
    <row r="48" spans="1:6" ht="11.25" customHeight="1" outlineLevel="1" x14ac:dyDescent="0.2">
      <c r="A48" s="56"/>
      <c r="B48" s="77">
        <f t="shared" si="2"/>
        <v>-1249.1500000000001</v>
      </c>
      <c r="C48" s="253">
        <v>1</v>
      </c>
      <c r="D48" s="14">
        <f t="shared" si="3"/>
        <v>-1249</v>
      </c>
      <c r="E48" s="14">
        <f t="shared" si="4"/>
        <v>-0.15000000000009095</v>
      </c>
      <c r="F48" s="151">
        <f t="shared" si="5"/>
        <v>187.35</v>
      </c>
    </row>
    <row r="49" spans="1:6" ht="11.25" customHeight="1" outlineLevel="1" x14ac:dyDescent="0.2">
      <c r="A49" s="56"/>
      <c r="B49" s="77">
        <f t="shared" si="2"/>
        <v>-1249.1500000000001</v>
      </c>
      <c r="C49" s="253">
        <v>1</v>
      </c>
      <c r="D49" s="14">
        <f t="shared" si="3"/>
        <v>-1249</v>
      </c>
      <c r="E49" s="14">
        <f t="shared" si="4"/>
        <v>-0.15000000000009095</v>
      </c>
      <c r="F49" s="151">
        <f t="shared" si="5"/>
        <v>187.35</v>
      </c>
    </row>
    <row r="50" spans="1:6" ht="11.25" customHeight="1" outlineLevel="1" x14ac:dyDescent="0.2">
      <c r="A50" s="56"/>
      <c r="B50" s="77">
        <f t="shared" si="2"/>
        <v>-1249.1500000000001</v>
      </c>
      <c r="C50" s="253">
        <v>1</v>
      </c>
      <c r="D50" s="14">
        <f t="shared" si="3"/>
        <v>-1249</v>
      </c>
      <c r="E50" s="14">
        <f t="shared" si="4"/>
        <v>-0.15000000000009095</v>
      </c>
      <c r="F50" s="151">
        <f t="shared" si="5"/>
        <v>187.35</v>
      </c>
    </row>
    <row r="51" spans="1:6" ht="11.25" customHeight="1" outlineLevel="1" x14ac:dyDescent="0.2">
      <c r="A51" s="56"/>
      <c r="B51" s="77">
        <f t="shared" si="2"/>
        <v>-1249.1500000000001</v>
      </c>
      <c r="C51" s="253">
        <v>1</v>
      </c>
      <c r="D51" s="14">
        <f t="shared" si="3"/>
        <v>-1249</v>
      </c>
      <c r="E51" s="14">
        <f t="shared" si="4"/>
        <v>-0.15000000000009095</v>
      </c>
      <c r="F51" s="151">
        <f t="shared" si="5"/>
        <v>187.35</v>
      </c>
    </row>
    <row r="52" spans="1:6" ht="11.25" customHeight="1" outlineLevel="1" x14ac:dyDescent="0.2">
      <c r="A52" s="56"/>
      <c r="B52" s="77">
        <f t="shared" si="2"/>
        <v>-1496.8</v>
      </c>
      <c r="C52" s="253">
        <v>1</v>
      </c>
      <c r="D52" s="14">
        <f t="shared" si="3"/>
        <v>-1497</v>
      </c>
      <c r="E52" s="14">
        <f t="shared" si="4"/>
        <v>0.20000000000004547</v>
      </c>
      <c r="F52" s="151">
        <f t="shared" si="5"/>
        <v>224.55</v>
      </c>
    </row>
    <row r="53" spans="1:6" ht="11.25" customHeight="1" outlineLevel="1" x14ac:dyDescent="0.2">
      <c r="A53" s="56"/>
      <c r="B53" s="77">
        <f t="shared" si="2"/>
        <v>-1496.8</v>
      </c>
      <c r="C53" s="253">
        <v>1</v>
      </c>
      <c r="D53" s="14">
        <f t="shared" si="3"/>
        <v>-1497</v>
      </c>
      <c r="E53" s="14">
        <f t="shared" si="4"/>
        <v>0.20000000000004547</v>
      </c>
      <c r="F53" s="151">
        <f t="shared" si="5"/>
        <v>224.55</v>
      </c>
    </row>
    <row r="54" spans="1:6" ht="11.25" customHeight="1" outlineLevel="1" x14ac:dyDescent="0.2">
      <c r="A54" s="56"/>
      <c r="B54" s="77">
        <f t="shared" si="2"/>
        <v>-1496.8</v>
      </c>
      <c r="C54" s="253">
        <v>1</v>
      </c>
      <c r="D54" s="14">
        <f t="shared" si="3"/>
        <v>-1497</v>
      </c>
      <c r="E54" s="14">
        <f t="shared" si="4"/>
        <v>0.20000000000004547</v>
      </c>
      <c r="F54" s="151">
        <f t="shared" si="5"/>
        <v>224.55</v>
      </c>
    </row>
    <row r="55" spans="1:6" ht="11.25" customHeight="1" outlineLevel="1" x14ac:dyDescent="0.2">
      <c r="A55" s="56"/>
      <c r="B55" s="77">
        <f t="shared" si="2"/>
        <v>0</v>
      </c>
      <c r="C55" s="253"/>
      <c r="D55" s="14">
        <f t="shared" si="3"/>
        <v>0</v>
      </c>
      <c r="E55" s="14">
        <f t="shared" si="4"/>
        <v>0</v>
      </c>
      <c r="F55" s="151">
        <f t="shared" si="5"/>
        <v>0</v>
      </c>
    </row>
    <row r="56" spans="1:6" ht="11.25" customHeight="1" outlineLevel="1" x14ac:dyDescent="0.2">
      <c r="A56" s="56"/>
      <c r="B56" s="77">
        <f t="shared" si="2"/>
        <v>0</v>
      </c>
      <c r="C56" s="253"/>
      <c r="D56" s="14">
        <f t="shared" si="3"/>
        <v>0</v>
      </c>
      <c r="E56" s="14">
        <f t="shared" si="4"/>
        <v>0</v>
      </c>
      <c r="F56" s="151">
        <f t="shared" si="5"/>
        <v>0</v>
      </c>
    </row>
    <row r="57" spans="1:6" ht="11.25" customHeight="1" outlineLevel="1" x14ac:dyDescent="0.2">
      <c r="A57" s="56"/>
      <c r="B57" s="77">
        <f t="shared" si="2"/>
        <v>0</v>
      </c>
      <c r="C57" s="253"/>
      <c r="D57" s="14">
        <f t="shared" si="3"/>
        <v>0</v>
      </c>
      <c r="E57" s="14">
        <f t="shared" si="4"/>
        <v>0</v>
      </c>
      <c r="F57" s="151">
        <f t="shared" si="5"/>
        <v>0</v>
      </c>
    </row>
    <row r="58" spans="1:6" ht="11.25" customHeight="1" thickBot="1" x14ac:dyDescent="0.25">
      <c r="A58" s="56"/>
      <c r="B58" s="58"/>
      <c r="C58" s="55"/>
      <c r="D58" s="67">
        <f>SUM(D43:D57)</f>
        <v>-15733</v>
      </c>
      <c r="E58" s="67">
        <f>SUM(E43:E57)</f>
        <v>0.24999999999931788</v>
      </c>
      <c r="F58" s="67">
        <f>SUM(F43:F57)</f>
        <v>2359.9499999999998</v>
      </c>
    </row>
    <row r="59" spans="1:6" ht="11.25" customHeight="1" x14ac:dyDescent="0.2">
      <c r="A59" s="56"/>
      <c r="B59" s="58"/>
      <c r="C59" s="55"/>
      <c r="F59" s="3"/>
    </row>
    <row r="60" spans="1:6" ht="11.25" customHeight="1" x14ac:dyDescent="0.2">
      <c r="A60" s="56"/>
      <c r="B60" s="64" t="s">
        <v>248</v>
      </c>
      <c r="C60" s="55"/>
      <c r="F60" s="3"/>
    </row>
    <row r="61" spans="1:6" ht="11.25" customHeight="1" x14ac:dyDescent="0.2">
      <c r="A61" s="56"/>
      <c r="B61" s="58" t="s">
        <v>78</v>
      </c>
      <c r="C61" s="55" t="s">
        <v>79</v>
      </c>
      <c r="D61" s="2" t="s">
        <v>48</v>
      </c>
      <c r="E61" s="2" t="s">
        <v>6</v>
      </c>
      <c r="F61" s="7" t="s">
        <v>80</v>
      </c>
    </row>
    <row r="62" spans="1:6" ht="11.25" customHeight="1" outlineLevel="1" x14ac:dyDescent="0.2">
      <c r="A62" s="56"/>
      <c r="B62" s="57"/>
      <c r="C62" s="65"/>
      <c r="D62" s="51"/>
      <c r="E62" s="30">
        <f t="shared" ref="E62:E67" si="6">$A$5-B62+1</f>
        <v>44743</v>
      </c>
      <c r="F62" s="72">
        <f t="shared" ref="F62:F67" si="7">D62*E62</f>
        <v>0</v>
      </c>
    </row>
    <row r="63" spans="1:6" ht="11.25" customHeight="1" outlineLevel="1" x14ac:dyDescent="0.2">
      <c r="A63" s="56"/>
      <c r="B63" s="57"/>
      <c r="C63" s="65"/>
      <c r="D63" s="51"/>
      <c r="E63" s="30">
        <f t="shared" si="6"/>
        <v>44743</v>
      </c>
      <c r="F63" s="72">
        <f t="shared" si="7"/>
        <v>0</v>
      </c>
    </row>
    <row r="64" spans="1:6" ht="11.25" customHeight="1" outlineLevel="1" x14ac:dyDescent="0.2">
      <c r="A64" s="56"/>
      <c r="B64" s="57"/>
      <c r="C64" s="65"/>
      <c r="D64" s="51"/>
      <c r="E64" s="30">
        <f t="shared" si="6"/>
        <v>44743</v>
      </c>
      <c r="F64" s="72">
        <f t="shared" si="7"/>
        <v>0</v>
      </c>
    </row>
    <row r="65" spans="1:6" ht="11.25" customHeight="1" outlineLevel="1" x14ac:dyDescent="0.2">
      <c r="A65" s="56"/>
      <c r="B65" s="57"/>
      <c r="C65" s="65"/>
      <c r="D65" s="51"/>
      <c r="E65" s="30">
        <f t="shared" si="6"/>
        <v>44743</v>
      </c>
      <c r="F65" s="72">
        <f t="shared" si="7"/>
        <v>0</v>
      </c>
    </row>
    <row r="66" spans="1:6" ht="11.25" customHeight="1" outlineLevel="1" x14ac:dyDescent="0.2">
      <c r="A66" s="56"/>
      <c r="B66" s="57"/>
      <c r="C66" s="65"/>
      <c r="D66" s="51"/>
      <c r="E66" s="30">
        <f t="shared" si="6"/>
        <v>44743</v>
      </c>
      <c r="F66" s="72">
        <f t="shared" si="7"/>
        <v>0</v>
      </c>
    </row>
    <row r="67" spans="1:6" ht="11.25" customHeight="1" outlineLevel="1" x14ac:dyDescent="0.2">
      <c r="A67" s="56"/>
      <c r="B67" s="57"/>
      <c r="C67" s="65"/>
      <c r="D67" s="51"/>
      <c r="E67" s="30">
        <f t="shared" si="6"/>
        <v>44743</v>
      </c>
      <c r="F67" s="72">
        <f t="shared" si="7"/>
        <v>0</v>
      </c>
    </row>
    <row r="68" spans="1:6" ht="11.25" customHeight="1" thickBot="1" x14ac:dyDescent="0.25">
      <c r="A68" s="56"/>
      <c r="B68" s="58" t="s">
        <v>3</v>
      </c>
      <c r="C68" s="55"/>
      <c r="D68" s="67">
        <f>SUM(D62:D67)</f>
        <v>0</v>
      </c>
      <c r="E68" s="14"/>
      <c r="F68" s="73">
        <f>SUM(F62:F67)</f>
        <v>0</v>
      </c>
    </row>
    <row r="69" spans="1:6" ht="11.25" customHeight="1" x14ac:dyDescent="0.2">
      <c r="A69" s="56"/>
      <c r="B69" s="58"/>
      <c r="C69" s="55"/>
      <c r="F69" s="3"/>
    </row>
    <row r="70" spans="1:6" ht="11.25" customHeight="1" thickBot="1" x14ac:dyDescent="0.25">
      <c r="A70" s="56"/>
      <c r="B70" s="55" t="s">
        <v>84</v>
      </c>
      <c r="F70" s="67">
        <f>ROUND(F68/('Data Sheet'!$B$6-'Data Sheet'!$B$4+1),2)</f>
        <v>0</v>
      </c>
    </row>
    <row r="71" spans="1:6" ht="11.25" customHeight="1" x14ac:dyDescent="0.2">
      <c r="A71" s="56"/>
      <c r="B71" s="58"/>
      <c r="C71" s="55"/>
      <c r="F71" s="3"/>
    </row>
    <row r="72" spans="1:6" ht="11.25" customHeight="1" x14ac:dyDescent="0.2">
      <c r="A72" s="56"/>
      <c r="B72" s="58"/>
      <c r="C72" s="55"/>
      <c r="F72" s="3"/>
    </row>
    <row r="73" spans="1:6" ht="11.25" customHeight="1" x14ac:dyDescent="0.2">
      <c r="A73" s="56"/>
      <c r="B73" s="64" t="s">
        <v>247</v>
      </c>
      <c r="C73" s="55"/>
      <c r="F73" s="3"/>
    </row>
    <row r="74" spans="1:6" ht="11.25" customHeight="1" outlineLevel="1" x14ac:dyDescent="0.2">
      <c r="A74" s="56"/>
      <c r="B74" s="58" t="s">
        <v>78</v>
      </c>
      <c r="C74" s="55" t="s">
        <v>79</v>
      </c>
      <c r="D74" s="2" t="s">
        <v>48</v>
      </c>
      <c r="E74" s="2" t="s">
        <v>6</v>
      </c>
      <c r="F74" s="7" t="s">
        <v>80</v>
      </c>
    </row>
    <row r="75" spans="1:6" ht="11.25" customHeight="1" outlineLevel="1" x14ac:dyDescent="0.2">
      <c r="A75" s="56"/>
      <c r="B75" s="57">
        <v>44406</v>
      </c>
      <c r="C75" s="65" t="s">
        <v>303</v>
      </c>
      <c r="D75" s="51">
        <v>5250.66</v>
      </c>
      <c r="E75" s="30">
        <f>$A$5-B75+1</f>
        <v>337</v>
      </c>
      <c r="F75" s="72">
        <f>D75*E75</f>
        <v>1769472.42</v>
      </c>
    </row>
    <row r="76" spans="1:6" ht="11.25" customHeight="1" outlineLevel="1" x14ac:dyDescent="0.2">
      <c r="A76" s="56"/>
      <c r="B76" s="57">
        <v>44411</v>
      </c>
      <c r="C76" s="65" t="s">
        <v>303</v>
      </c>
      <c r="D76" s="51">
        <v>633.85</v>
      </c>
      <c r="E76" s="30">
        <f t="shared" ref="E76:E84" si="8">$A$5-B76+1</f>
        <v>332</v>
      </c>
      <c r="F76" s="72">
        <f t="shared" ref="F76:F84" si="9">D76*E76</f>
        <v>210438.2</v>
      </c>
    </row>
    <row r="77" spans="1:6" ht="11.25" customHeight="1" outlineLevel="1" x14ac:dyDescent="0.2">
      <c r="A77" s="56"/>
      <c r="B77" s="57">
        <v>44501</v>
      </c>
      <c r="C77" s="65" t="s">
        <v>303</v>
      </c>
      <c r="D77" s="51">
        <v>5892</v>
      </c>
      <c r="E77" s="30">
        <f t="shared" si="8"/>
        <v>242</v>
      </c>
      <c r="F77" s="72">
        <f t="shared" si="9"/>
        <v>1425864</v>
      </c>
    </row>
    <row r="78" spans="1:6" ht="11.25" customHeight="1" outlineLevel="1" x14ac:dyDescent="0.2">
      <c r="A78" s="56"/>
      <c r="B78" s="57">
        <v>44592</v>
      </c>
      <c r="C78" s="65" t="s">
        <v>303</v>
      </c>
      <c r="D78" s="51">
        <v>5892</v>
      </c>
      <c r="E78" s="30">
        <f t="shared" si="8"/>
        <v>151</v>
      </c>
      <c r="F78" s="72">
        <f t="shared" si="9"/>
        <v>889692</v>
      </c>
    </row>
    <row r="79" spans="1:6" ht="11.25" customHeight="1" outlineLevel="1" x14ac:dyDescent="0.2">
      <c r="A79" s="56"/>
      <c r="B79" s="57">
        <v>44680</v>
      </c>
      <c r="C79" s="65" t="s">
        <v>303</v>
      </c>
      <c r="D79" s="51">
        <v>5892</v>
      </c>
      <c r="E79" s="30">
        <f t="shared" si="8"/>
        <v>63</v>
      </c>
      <c r="F79" s="72">
        <f t="shared" si="9"/>
        <v>371196</v>
      </c>
    </row>
    <row r="80" spans="1:6" ht="11.25" customHeight="1" outlineLevel="1" x14ac:dyDescent="0.2">
      <c r="A80" s="56"/>
      <c r="B80" s="57"/>
      <c r="C80" s="65"/>
      <c r="D80" s="51"/>
      <c r="E80" s="30">
        <f t="shared" si="8"/>
        <v>44743</v>
      </c>
      <c r="F80" s="72">
        <f t="shared" si="9"/>
        <v>0</v>
      </c>
    </row>
    <row r="81" spans="1:6" ht="11.25" customHeight="1" outlineLevel="1" x14ac:dyDescent="0.2">
      <c r="A81" s="56"/>
      <c r="B81" s="57"/>
      <c r="C81" s="65"/>
      <c r="D81" s="51"/>
      <c r="E81" s="30">
        <f t="shared" si="8"/>
        <v>44743</v>
      </c>
      <c r="F81" s="72">
        <f t="shared" si="9"/>
        <v>0</v>
      </c>
    </row>
    <row r="82" spans="1:6" ht="11.25" customHeight="1" outlineLevel="1" x14ac:dyDescent="0.2">
      <c r="A82" s="56"/>
      <c r="B82" s="57"/>
      <c r="C82" s="50"/>
      <c r="D82" s="51"/>
      <c r="E82" s="30">
        <f t="shared" si="8"/>
        <v>44743</v>
      </c>
      <c r="F82" s="72">
        <f t="shared" si="9"/>
        <v>0</v>
      </c>
    </row>
    <row r="83" spans="1:6" ht="11.25" customHeight="1" outlineLevel="1" x14ac:dyDescent="0.2">
      <c r="A83" s="56"/>
      <c r="B83" s="57"/>
      <c r="C83" s="50"/>
      <c r="D83" s="51"/>
      <c r="E83" s="30">
        <f t="shared" si="8"/>
        <v>44743</v>
      </c>
      <c r="F83" s="72">
        <f t="shared" si="9"/>
        <v>0</v>
      </c>
    </row>
    <row r="84" spans="1:6" ht="11.25" customHeight="1" outlineLevel="1" x14ac:dyDescent="0.2">
      <c r="A84" s="56"/>
      <c r="B84" s="57"/>
      <c r="C84" s="50"/>
      <c r="D84" s="51"/>
      <c r="E84" s="30">
        <f t="shared" si="8"/>
        <v>44743</v>
      </c>
      <c r="F84" s="72">
        <f t="shared" si="9"/>
        <v>0</v>
      </c>
    </row>
    <row r="85" spans="1:6" s="14" customFormat="1" ht="11.25" customHeight="1" thickBot="1" x14ac:dyDescent="0.25">
      <c r="A85" s="38"/>
      <c r="B85" s="58" t="s">
        <v>3</v>
      </c>
      <c r="C85" s="39"/>
      <c r="D85" s="67">
        <f>SUM(D75:D84)</f>
        <v>23560.510000000002</v>
      </c>
      <c r="F85" s="73">
        <f>SUM(F75:F84)</f>
        <v>4666662.62</v>
      </c>
    </row>
    <row r="86" spans="1:6" ht="11.25" customHeight="1" x14ac:dyDescent="0.2">
      <c r="A86" s="37"/>
      <c r="B86" s="1"/>
      <c r="C86" s="40"/>
      <c r="F86" s="14"/>
    </row>
    <row r="87" spans="1:6" ht="11.25" customHeight="1" thickBot="1" x14ac:dyDescent="0.25">
      <c r="B87" s="55" t="s">
        <v>84</v>
      </c>
      <c r="F87" s="67">
        <f>ROUND(F85/('Data Sheet'!$B$6-'Data Sheet'!$B$4+1),2)</f>
        <v>12785.38</v>
      </c>
    </row>
    <row r="89" spans="1:6" ht="11.25" customHeight="1" x14ac:dyDescent="0.2">
      <c r="B89" s="68" t="s">
        <v>22</v>
      </c>
      <c r="C89" s="22"/>
      <c r="D89" s="22"/>
      <c r="E89" s="24"/>
      <c r="F89" s="25"/>
    </row>
    <row r="90" spans="1:6" ht="11.25" customHeight="1" outlineLevel="1" x14ac:dyDescent="0.2">
      <c r="B90" s="58" t="s">
        <v>78</v>
      </c>
      <c r="C90" s="55" t="s">
        <v>79</v>
      </c>
      <c r="D90" s="2" t="s">
        <v>48</v>
      </c>
      <c r="E90" s="2" t="s">
        <v>6</v>
      </c>
      <c r="F90" s="7" t="s">
        <v>80</v>
      </c>
    </row>
    <row r="91" spans="1:6" ht="11.25" customHeight="1" outlineLevel="1" x14ac:dyDescent="0.2">
      <c r="B91" s="57">
        <v>44475</v>
      </c>
      <c r="C91" s="65" t="s">
        <v>426</v>
      </c>
      <c r="D91" s="74">
        <v>-3187</v>
      </c>
      <c r="E91" s="24">
        <f>$A$5-B91+1</f>
        <v>268</v>
      </c>
      <c r="F91" s="75">
        <f>D91*E91</f>
        <v>-854116</v>
      </c>
    </row>
    <row r="92" spans="1:6" ht="11.25" customHeight="1" outlineLevel="1" x14ac:dyDescent="0.2">
      <c r="B92" s="70"/>
      <c r="C92" s="71"/>
      <c r="D92" s="74"/>
      <c r="E92" s="24">
        <f t="shared" ref="E92:E110" si="10">$A$5-B92+1</f>
        <v>44743</v>
      </c>
      <c r="F92" s="75">
        <f t="shared" ref="F92:F110" si="11">D92*E92</f>
        <v>0</v>
      </c>
    </row>
    <row r="93" spans="1:6" ht="11.25" customHeight="1" outlineLevel="1" x14ac:dyDescent="0.2">
      <c r="B93" s="70"/>
      <c r="C93" s="71"/>
      <c r="D93" s="74"/>
      <c r="E93" s="24">
        <f t="shared" si="10"/>
        <v>44743</v>
      </c>
      <c r="F93" s="75">
        <f t="shared" si="11"/>
        <v>0</v>
      </c>
    </row>
    <row r="94" spans="1:6" ht="11.25" customHeight="1" outlineLevel="1" x14ac:dyDescent="0.2">
      <c r="B94" s="70"/>
      <c r="C94" s="71"/>
      <c r="D94" s="74"/>
      <c r="E94" s="24">
        <f t="shared" si="10"/>
        <v>44743</v>
      </c>
      <c r="F94" s="75">
        <f t="shared" si="11"/>
        <v>0</v>
      </c>
    </row>
    <row r="95" spans="1:6" ht="11.25" customHeight="1" outlineLevel="1" x14ac:dyDescent="0.2">
      <c r="B95" s="70"/>
      <c r="C95" s="71"/>
      <c r="D95" s="74"/>
      <c r="E95" s="24">
        <f t="shared" si="10"/>
        <v>44743</v>
      </c>
      <c r="F95" s="75">
        <f t="shared" si="11"/>
        <v>0</v>
      </c>
    </row>
    <row r="96" spans="1:6" ht="11.25" customHeight="1" outlineLevel="1" x14ac:dyDescent="0.2">
      <c r="B96" s="70"/>
      <c r="C96" s="71"/>
      <c r="D96" s="74"/>
      <c r="E96" s="24">
        <f t="shared" si="10"/>
        <v>44743</v>
      </c>
      <c r="F96" s="75">
        <f t="shared" si="11"/>
        <v>0</v>
      </c>
    </row>
    <row r="97" spans="2:6" ht="11.25" customHeight="1" outlineLevel="1" x14ac:dyDescent="0.2">
      <c r="B97" s="70"/>
      <c r="C97" s="71"/>
      <c r="D97" s="74"/>
      <c r="E97" s="24">
        <f t="shared" si="10"/>
        <v>44743</v>
      </c>
      <c r="F97" s="75">
        <f t="shared" si="11"/>
        <v>0</v>
      </c>
    </row>
    <row r="98" spans="2:6" ht="11.25" customHeight="1" outlineLevel="1" x14ac:dyDescent="0.2">
      <c r="B98" s="70"/>
      <c r="C98" s="71"/>
      <c r="D98" s="74"/>
      <c r="E98" s="24">
        <f t="shared" si="10"/>
        <v>44743</v>
      </c>
      <c r="F98" s="75">
        <f t="shared" si="11"/>
        <v>0</v>
      </c>
    </row>
    <row r="99" spans="2:6" ht="11.25" customHeight="1" outlineLevel="1" x14ac:dyDescent="0.2">
      <c r="B99" s="70"/>
      <c r="C99" s="71"/>
      <c r="D99" s="74"/>
      <c r="E99" s="24">
        <f t="shared" si="10"/>
        <v>44743</v>
      </c>
      <c r="F99" s="75">
        <f t="shared" si="11"/>
        <v>0</v>
      </c>
    </row>
    <row r="100" spans="2:6" ht="11.25" customHeight="1" outlineLevel="1" x14ac:dyDescent="0.2">
      <c r="B100" s="70"/>
      <c r="C100" s="71"/>
      <c r="D100" s="74"/>
      <c r="E100" s="24">
        <f t="shared" si="10"/>
        <v>44743</v>
      </c>
      <c r="F100" s="75">
        <f t="shared" si="11"/>
        <v>0</v>
      </c>
    </row>
    <row r="101" spans="2:6" ht="11.25" customHeight="1" outlineLevel="1" x14ac:dyDescent="0.2">
      <c r="B101" s="70"/>
      <c r="C101" s="71"/>
      <c r="D101" s="74"/>
      <c r="E101" s="24">
        <f t="shared" si="10"/>
        <v>44743</v>
      </c>
      <c r="F101" s="75">
        <f t="shared" si="11"/>
        <v>0</v>
      </c>
    </row>
    <row r="102" spans="2:6" ht="11.25" customHeight="1" outlineLevel="1" x14ac:dyDescent="0.2">
      <c r="B102" s="70"/>
      <c r="C102" s="71"/>
      <c r="D102" s="74"/>
      <c r="E102" s="24">
        <f t="shared" si="10"/>
        <v>44743</v>
      </c>
      <c r="F102" s="75">
        <f t="shared" si="11"/>
        <v>0</v>
      </c>
    </row>
    <row r="103" spans="2:6" ht="11.25" customHeight="1" outlineLevel="1" x14ac:dyDescent="0.2">
      <c r="B103" s="70"/>
      <c r="C103" s="71"/>
      <c r="D103" s="74"/>
      <c r="E103" s="24">
        <f t="shared" si="10"/>
        <v>44743</v>
      </c>
      <c r="F103" s="75">
        <f t="shared" si="11"/>
        <v>0</v>
      </c>
    </row>
    <row r="104" spans="2:6" ht="11.25" customHeight="1" outlineLevel="1" x14ac:dyDescent="0.2">
      <c r="B104" s="70"/>
      <c r="C104" s="71"/>
      <c r="D104" s="74"/>
      <c r="E104" s="24">
        <f t="shared" si="10"/>
        <v>44743</v>
      </c>
      <c r="F104" s="75">
        <f t="shared" si="11"/>
        <v>0</v>
      </c>
    </row>
    <row r="105" spans="2:6" ht="11.25" customHeight="1" outlineLevel="1" x14ac:dyDescent="0.2">
      <c r="B105" s="70"/>
      <c r="C105" s="71"/>
      <c r="D105" s="74"/>
      <c r="E105" s="24">
        <f t="shared" si="10"/>
        <v>44743</v>
      </c>
      <c r="F105" s="75">
        <f t="shared" si="11"/>
        <v>0</v>
      </c>
    </row>
    <row r="106" spans="2:6" ht="11.25" customHeight="1" outlineLevel="1" x14ac:dyDescent="0.2">
      <c r="B106" s="70"/>
      <c r="C106" s="71"/>
      <c r="D106" s="74"/>
      <c r="E106" s="24">
        <f t="shared" si="10"/>
        <v>44743</v>
      </c>
      <c r="F106" s="75">
        <f t="shared" si="11"/>
        <v>0</v>
      </c>
    </row>
    <row r="107" spans="2:6" ht="11.25" customHeight="1" outlineLevel="1" x14ac:dyDescent="0.2">
      <c r="B107" s="70"/>
      <c r="C107" s="71"/>
      <c r="D107" s="74"/>
      <c r="E107" s="24">
        <f t="shared" si="10"/>
        <v>44743</v>
      </c>
      <c r="F107" s="75">
        <f t="shared" si="11"/>
        <v>0</v>
      </c>
    </row>
    <row r="108" spans="2:6" ht="11.25" customHeight="1" outlineLevel="1" x14ac:dyDescent="0.2">
      <c r="B108" s="70"/>
      <c r="C108" s="71"/>
      <c r="D108" s="74"/>
      <c r="E108" s="24">
        <f t="shared" si="10"/>
        <v>44743</v>
      </c>
      <c r="F108" s="75">
        <f t="shared" si="11"/>
        <v>0</v>
      </c>
    </row>
    <row r="109" spans="2:6" ht="11.25" customHeight="1" outlineLevel="1" x14ac:dyDescent="0.2">
      <c r="B109" s="70"/>
      <c r="C109" s="71"/>
      <c r="D109" s="74"/>
      <c r="E109" s="24">
        <f t="shared" si="10"/>
        <v>44743</v>
      </c>
      <c r="F109" s="75">
        <f t="shared" si="11"/>
        <v>0</v>
      </c>
    </row>
    <row r="110" spans="2:6" ht="11.25" customHeight="1" outlineLevel="1" x14ac:dyDescent="0.2">
      <c r="B110" s="70"/>
      <c r="C110" s="71"/>
      <c r="D110" s="74"/>
      <c r="E110" s="24">
        <f t="shared" si="10"/>
        <v>44743</v>
      </c>
      <c r="F110" s="75">
        <f t="shared" si="11"/>
        <v>0</v>
      </c>
    </row>
    <row r="111" spans="2:6" ht="11.25" customHeight="1" thickBot="1" x14ac:dyDescent="0.25">
      <c r="B111" s="58" t="s">
        <v>3</v>
      </c>
      <c r="C111" s="39"/>
      <c r="D111" s="67">
        <f>SUM(D91:D110)</f>
        <v>-3187</v>
      </c>
      <c r="E111" s="14"/>
      <c r="F111" s="67">
        <f>SUM(F91:F110)</f>
        <v>-854116</v>
      </c>
    </row>
    <row r="112" spans="2:6" ht="11.25" customHeight="1" x14ac:dyDescent="0.2">
      <c r="B112" s="23"/>
      <c r="C112" s="22"/>
      <c r="D112" s="31"/>
      <c r="E112" s="31"/>
      <c r="F112" s="31"/>
    </row>
    <row r="113" spans="2:8" ht="11.25" customHeight="1" thickBot="1" x14ac:dyDescent="0.25">
      <c r="B113" s="55" t="s">
        <v>84</v>
      </c>
      <c r="D113" s="31"/>
      <c r="E113" s="31"/>
      <c r="F113" s="67">
        <f>ROUND(F111/('Data Sheet'!$B$6-'Data Sheet'!$B$4+1),2)</f>
        <v>-2340.04</v>
      </c>
      <c r="H113" s="66"/>
    </row>
    <row r="114" spans="2:8" ht="11.25" customHeight="1" x14ac:dyDescent="0.2">
      <c r="D114" s="31"/>
      <c r="E114" s="31"/>
      <c r="F114" s="31"/>
    </row>
    <row r="115" spans="2:8" ht="11.25" customHeight="1" x14ac:dyDescent="0.2">
      <c r="B115" s="68"/>
      <c r="D115" s="31"/>
      <c r="E115" s="31"/>
      <c r="F115" s="31"/>
    </row>
    <row r="116" spans="2:8" ht="11.25" customHeight="1" x14ac:dyDescent="0.2">
      <c r="D116" s="31"/>
      <c r="E116" s="31"/>
      <c r="F116" s="31"/>
    </row>
  </sheetData>
  <sortState xmlns:xlrd2="http://schemas.microsoft.com/office/spreadsheetml/2017/richdata2" ref="B91:D103">
    <sortCondition ref="B91"/>
  </sortState>
  <mergeCells count="6">
    <mergeCell ref="A1:F1"/>
    <mergeCell ref="A8:B8"/>
    <mergeCell ref="A7:B7"/>
    <mergeCell ref="A9:B9"/>
    <mergeCell ref="D7:E7"/>
    <mergeCell ref="D8:E8"/>
  </mergeCells>
  <phoneticPr fontId="6" type="noConversion"/>
  <pageMargins left="0" right="0" top="0.55118110236220474" bottom="0.31496062992125984" header="0.15748031496062992" footer="0.15748031496062992"/>
  <pageSetup paperSize="9" scale="60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H112"/>
  <sheetViews>
    <sheetView topLeftCell="A46" workbookViewId="0">
      <selection activeCell="D71" sqref="D71"/>
    </sheetView>
  </sheetViews>
  <sheetFormatPr defaultColWidth="9.140625" defaultRowHeight="11.25" customHeight="1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ht="11.25" customHeight="1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ht="11.25" customHeight="1" x14ac:dyDescent="0.2">
      <c r="A3" s="80" t="s">
        <v>87</v>
      </c>
      <c r="B3" s="4"/>
      <c r="C3" s="4"/>
      <c r="D3" s="4"/>
      <c r="E3" s="4"/>
      <c r="F3" s="4"/>
    </row>
    <row r="4" spans="1:6" ht="11.25" customHeight="1" x14ac:dyDescent="0.2">
      <c r="A4" s="35"/>
      <c r="B4" s="4"/>
      <c r="C4" s="4"/>
      <c r="D4" s="4"/>
      <c r="E4" s="4"/>
      <c r="F4" s="4"/>
    </row>
    <row r="5" spans="1:6" ht="11.25" customHeight="1" x14ac:dyDescent="0.2">
      <c r="A5" s="79">
        <f>'Data Sheet'!$B$6</f>
        <v>44742</v>
      </c>
      <c r="B5" s="4"/>
      <c r="C5" s="4"/>
      <c r="D5" s="4"/>
      <c r="E5" s="4"/>
      <c r="F5" s="4"/>
    </row>
    <row r="6" spans="1:6" ht="11.25" customHeight="1" x14ac:dyDescent="0.2">
      <c r="A6" s="36"/>
      <c r="F6" s="7"/>
    </row>
    <row r="7" spans="1:6" ht="11.25" customHeight="1" x14ac:dyDescent="0.2">
      <c r="A7" s="360" t="s">
        <v>72</v>
      </c>
      <c r="B7" s="360"/>
      <c r="C7" s="10">
        <f>'Data Sheet'!B22</f>
        <v>0</v>
      </c>
      <c r="D7" s="360"/>
      <c r="E7" s="360"/>
      <c r="F7" s="10"/>
    </row>
    <row r="8" spans="1:6" ht="11.25" customHeight="1" x14ac:dyDescent="0.2">
      <c r="A8" s="360" t="s">
        <v>89</v>
      </c>
      <c r="B8" s="360"/>
      <c r="C8" s="10" t="str">
        <f>'Data Sheet'!B24</f>
        <v>Elizabeth Lyon-Mercado</v>
      </c>
      <c r="D8" s="360" t="s">
        <v>73</v>
      </c>
      <c r="E8" s="360"/>
      <c r="F8" s="69">
        <f>'Data Sheet'!B26</f>
        <v>0</v>
      </c>
    </row>
    <row r="9" spans="1:6" ht="11.25" customHeight="1" x14ac:dyDescent="0.2">
      <c r="A9" s="360" t="s">
        <v>77</v>
      </c>
      <c r="B9" s="360"/>
      <c r="C9" s="10" t="str">
        <f>'Data Sheet'!B28</f>
        <v>Accumulation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1.25" customHeight="1" thickBot="1" x14ac:dyDescent="0.25">
      <c r="A10" s="59"/>
      <c r="B10" s="60"/>
      <c r="C10" s="61"/>
      <c r="D10" s="62"/>
      <c r="E10" s="62"/>
      <c r="F10" s="63"/>
    </row>
    <row r="11" spans="1:6" ht="11.25" customHeight="1" x14ac:dyDescent="0.2">
      <c r="A11" s="56"/>
      <c r="B11" s="58"/>
      <c r="C11" s="55"/>
      <c r="F11" s="3"/>
    </row>
    <row r="12" spans="1:6" ht="11.25" customHeight="1" x14ac:dyDescent="0.2">
      <c r="A12" s="56"/>
      <c r="B12" s="64" t="s">
        <v>81</v>
      </c>
      <c r="C12" s="55"/>
      <c r="F12" s="3"/>
    </row>
    <row r="13" spans="1:6" ht="11.25" customHeight="1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ht="11.25" customHeight="1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ht="11.25" customHeight="1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1.25" customHeight="1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ht="11.25" customHeight="1" x14ac:dyDescent="0.2">
      <c r="A17" s="56"/>
      <c r="B17" s="58"/>
      <c r="C17" s="55"/>
      <c r="F17" s="3"/>
    </row>
    <row r="18" spans="1:6" ht="11.25" customHeight="1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ht="11.25" customHeight="1" x14ac:dyDescent="0.2">
      <c r="A19" s="56"/>
      <c r="B19" s="58"/>
      <c r="C19" s="55"/>
      <c r="F19" s="3"/>
    </row>
    <row r="20" spans="1:6" ht="11.25" customHeight="1" x14ac:dyDescent="0.2">
      <c r="A20" s="56"/>
      <c r="B20" s="64" t="s">
        <v>83</v>
      </c>
      <c r="C20" s="55"/>
      <c r="F20" s="3"/>
    </row>
    <row r="21" spans="1:6" ht="11.25" customHeight="1" outlineLevel="1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ht="11.25" customHeight="1" outlineLevel="1" x14ac:dyDescent="0.2">
      <c r="A22" s="56"/>
      <c r="B22" s="57" t="s">
        <v>415</v>
      </c>
      <c r="C22" s="65" t="s">
        <v>305</v>
      </c>
      <c r="D22" s="51">
        <v>-438.31</v>
      </c>
      <c r="E22" s="30">
        <f>$A$5-B22+1</f>
        <v>350</v>
      </c>
      <c r="F22" s="72">
        <f>D22*E22</f>
        <v>-153408.5</v>
      </c>
    </row>
    <row r="23" spans="1:6" ht="11.25" customHeight="1" outlineLevel="1" x14ac:dyDescent="0.2">
      <c r="A23" s="56"/>
      <c r="B23" s="57" t="s">
        <v>416</v>
      </c>
      <c r="C23" s="65" t="s">
        <v>305</v>
      </c>
      <c r="D23" s="51">
        <v>-438.31</v>
      </c>
      <c r="E23" s="30">
        <f t="shared" ref="E23:E35" si="0">$A$5-B23+1</f>
        <v>318</v>
      </c>
      <c r="F23" s="72">
        <f t="shared" ref="F23:F35" si="1">D23*E23</f>
        <v>-139382.57999999999</v>
      </c>
    </row>
    <row r="24" spans="1:6" ht="11.25" customHeight="1" outlineLevel="1" x14ac:dyDescent="0.2">
      <c r="A24" s="56"/>
      <c r="B24" s="57" t="s">
        <v>417</v>
      </c>
      <c r="C24" s="65" t="s">
        <v>305</v>
      </c>
      <c r="D24" s="51">
        <v>-438.31</v>
      </c>
      <c r="E24" s="30">
        <f t="shared" si="0"/>
        <v>288</v>
      </c>
      <c r="F24" s="72">
        <f t="shared" si="1"/>
        <v>-126233.28</v>
      </c>
    </row>
    <row r="25" spans="1:6" ht="11.25" customHeight="1" outlineLevel="1" x14ac:dyDescent="0.2">
      <c r="A25" s="56"/>
      <c r="B25" s="57" t="s">
        <v>418</v>
      </c>
      <c r="C25" s="65" t="s">
        <v>305</v>
      </c>
      <c r="D25" s="51">
        <v>-438.31</v>
      </c>
      <c r="E25" s="30">
        <f t="shared" si="0"/>
        <v>256</v>
      </c>
      <c r="F25" s="72">
        <f t="shared" si="1"/>
        <v>-112207.36</v>
      </c>
    </row>
    <row r="26" spans="1:6" ht="11.25" customHeight="1" outlineLevel="1" x14ac:dyDescent="0.2">
      <c r="A26" s="56"/>
      <c r="B26" s="57" t="s">
        <v>419</v>
      </c>
      <c r="C26" s="65" t="s">
        <v>305</v>
      </c>
      <c r="D26" s="51">
        <v>-438.31</v>
      </c>
      <c r="E26" s="30">
        <f t="shared" si="0"/>
        <v>227</v>
      </c>
      <c r="F26" s="72">
        <f t="shared" si="1"/>
        <v>-99496.37</v>
      </c>
    </row>
    <row r="27" spans="1:6" ht="11.25" customHeight="1" outlineLevel="1" x14ac:dyDescent="0.2">
      <c r="A27" s="56"/>
      <c r="B27" s="57" t="s">
        <v>420</v>
      </c>
      <c r="C27" s="65" t="s">
        <v>305</v>
      </c>
      <c r="D27" s="51">
        <v>-438.31</v>
      </c>
      <c r="E27" s="30">
        <f t="shared" si="0"/>
        <v>197</v>
      </c>
      <c r="F27" s="72">
        <f t="shared" si="1"/>
        <v>-86347.07</v>
      </c>
    </row>
    <row r="28" spans="1:6" ht="11.25" customHeight="1" outlineLevel="1" x14ac:dyDescent="0.2">
      <c r="A28" s="56"/>
      <c r="B28" s="57" t="s">
        <v>421</v>
      </c>
      <c r="C28" s="65" t="s">
        <v>305</v>
      </c>
      <c r="D28" s="51">
        <v>-513.39</v>
      </c>
      <c r="E28" s="30">
        <f t="shared" si="0"/>
        <v>164</v>
      </c>
      <c r="F28" s="72">
        <f t="shared" si="1"/>
        <v>-84195.959999999992</v>
      </c>
    </row>
    <row r="29" spans="1:6" ht="11.25" customHeight="1" outlineLevel="1" x14ac:dyDescent="0.2">
      <c r="A29" s="56"/>
      <c r="B29" s="57" t="s">
        <v>422</v>
      </c>
      <c r="C29" s="65" t="s">
        <v>305</v>
      </c>
      <c r="D29" s="51">
        <v>-513.39</v>
      </c>
      <c r="E29" s="30">
        <f t="shared" si="0"/>
        <v>135</v>
      </c>
      <c r="F29" s="72">
        <f t="shared" si="1"/>
        <v>-69307.649999999994</v>
      </c>
    </row>
    <row r="30" spans="1:6" ht="11.25" customHeight="1" outlineLevel="1" x14ac:dyDescent="0.2">
      <c r="A30" s="56"/>
      <c r="B30" s="57" t="s">
        <v>423</v>
      </c>
      <c r="C30" s="65" t="s">
        <v>305</v>
      </c>
      <c r="D30" s="51">
        <v>-513.39</v>
      </c>
      <c r="E30" s="30">
        <f t="shared" si="0"/>
        <v>107</v>
      </c>
      <c r="F30" s="72">
        <f t="shared" si="1"/>
        <v>-54932.729999999996</v>
      </c>
    </row>
    <row r="31" spans="1:6" ht="11.25" customHeight="1" outlineLevel="1" x14ac:dyDescent="0.2">
      <c r="A31" s="56"/>
      <c r="B31" s="57" t="s">
        <v>424</v>
      </c>
      <c r="C31" s="65" t="s">
        <v>305</v>
      </c>
      <c r="D31" s="51">
        <v>-513.39</v>
      </c>
      <c r="E31" s="30">
        <f t="shared" si="0"/>
        <v>72</v>
      </c>
      <c r="F31" s="72">
        <f t="shared" si="1"/>
        <v>-36964.080000000002</v>
      </c>
    </row>
    <row r="32" spans="1:6" ht="11.25" customHeight="1" outlineLevel="1" x14ac:dyDescent="0.2">
      <c r="A32" s="56"/>
      <c r="B32" s="57" t="s">
        <v>425</v>
      </c>
      <c r="C32" s="65" t="s">
        <v>305</v>
      </c>
      <c r="D32" s="51">
        <v>-513.39</v>
      </c>
      <c r="E32" s="30">
        <f t="shared" si="0"/>
        <v>45</v>
      </c>
      <c r="F32" s="72">
        <f t="shared" si="1"/>
        <v>-23102.55</v>
      </c>
    </row>
    <row r="33" spans="1:6" ht="11.25" customHeight="1" outlineLevel="1" x14ac:dyDescent="0.2">
      <c r="A33" s="56"/>
      <c r="B33" s="57">
        <v>44728</v>
      </c>
      <c r="C33" s="65" t="s">
        <v>305</v>
      </c>
      <c r="D33" s="51">
        <v>-513.39</v>
      </c>
      <c r="E33" s="30">
        <f t="shared" si="0"/>
        <v>15</v>
      </c>
      <c r="F33" s="72">
        <f t="shared" si="1"/>
        <v>-7700.8499999999995</v>
      </c>
    </row>
    <row r="34" spans="1:6" ht="11.25" customHeight="1" outlineLevel="1" x14ac:dyDescent="0.2">
      <c r="A34" s="56"/>
      <c r="B34" s="57"/>
      <c r="C34" s="65"/>
      <c r="D34" s="51"/>
      <c r="E34" s="30">
        <f t="shared" si="0"/>
        <v>44743</v>
      </c>
      <c r="F34" s="72">
        <f t="shared" si="1"/>
        <v>0</v>
      </c>
    </row>
    <row r="35" spans="1:6" ht="11.25" customHeight="1" outlineLevel="1" x14ac:dyDescent="0.2">
      <c r="A35" s="56"/>
      <c r="B35" s="57"/>
      <c r="C35" s="65"/>
      <c r="D35" s="51"/>
      <c r="E35" s="30">
        <f t="shared" si="0"/>
        <v>44743</v>
      </c>
      <c r="F35" s="72">
        <f t="shared" si="1"/>
        <v>0</v>
      </c>
    </row>
    <row r="36" spans="1:6" ht="11.25" customHeight="1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ht="11.25" customHeight="1" thickBot="1" x14ac:dyDescent="0.25">
      <c r="A37" s="56"/>
      <c r="B37" s="58" t="s">
        <v>3</v>
      </c>
      <c r="C37" s="55"/>
      <c r="D37" s="67">
        <f>SUM(D22:D36)</f>
        <v>-5710.2000000000007</v>
      </c>
      <c r="E37" s="14"/>
      <c r="F37" s="73">
        <f>SUM(F22:F36)</f>
        <v>-993278.97999999986</v>
      </c>
    </row>
    <row r="38" spans="1:6" ht="11.25" customHeight="1" x14ac:dyDescent="0.2">
      <c r="A38" s="56"/>
      <c r="B38" s="58"/>
      <c r="C38" s="55"/>
      <c r="F38" s="3"/>
    </row>
    <row r="39" spans="1:6" ht="11.25" customHeight="1" thickBot="1" x14ac:dyDescent="0.25">
      <c r="A39" s="56"/>
      <c r="B39" s="55" t="s">
        <v>84</v>
      </c>
      <c r="F39" s="67">
        <f>ROUND(F37/('Data Sheet'!$B$6-'Data Sheet'!$B$4+1),2)</f>
        <v>-2721.31</v>
      </c>
    </row>
    <row r="40" spans="1:6" ht="11.25" customHeight="1" x14ac:dyDescent="0.2">
      <c r="A40" s="56"/>
      <c r="B40" s="58"/>
      <c r="C40" s="55"/>
      <c r="F40" s="3"/>
    </row>
    <row r="41" spans="1:6" ht="11.25" customHeight="1" x14ac:dyDescent="0.2">
      <c r="A41" s="56"/>
      <c r="B41" s="252" t="s">
        <v>275</v>
      </c>
      <c r="C41" s="55"/>
      <c r="F41" s="3"/>
    </row>
    <row r="42" spans="1:6" ht="11.25" customHeight="1" x14ac:dyDescent="0.2">
      <c r="A42" s="56"/>
      <c r="B42" s="58" t="s">
        <v>48</v>
      </c>
      <c r="C42" s="177" t="s">
        <v>276</v>
      </c>
      <c r="D42" s="177" t="s">
        <v>128</v>
      </c>
      <c r="E42" s="177" t="s">
        <v>127</v>
      </c>
      <c r="F42" s="177" t="s">
        <v>277</v>
      </c>
    </row>
    <row r="43" spans="1:6" ht="11.25" customHeight="1" outlineLevel="1" x14ac:dyDescent="0.2">
      <c r="A43" s="56"/>
      <c r="B43" s="77">
        <f>D22</f>
        <v>-438.31</v>
      </c>
      <c r="C43" s="253">
        <v>1</v>
      </c>
      <c r="D43" s="14">
        <f>ROUND(B43*C43,0)</f>
        <v>-438</v>
      </c>
      <c r="E43" s="14">
        <f>B43-D43</f>
        <v>-0.31000000000000227</v>
      </c>
      <c r="F43" s="151">
        <f>-ROUND(D43*15%,2)</f>
        <v>65.7</v>
      </c>
    </row>
    <row r="44" spans="1:6" ht="11.25" customHeight="1" outlineLevel="1" x14ac:dyDescent="0.2">
      <c r="A44" s="56"/>
      <c r="B44" s="77">
        <f t="shared" ref="B44:B57" si="2">D23</f>
        <v>-438.31</v>
      </c>
      <c r="C44" s="253">
        <v>1</v>
      </c>
      <c r="D44" s="14">
        <f>ROUNDUP(B44*C44,0)</f>
        <v>-439</v>
      </c>
      <c r="E44" s="14">
        <f>B44-D44</f>
        <v>0.68999999999999773</v>
      </c>
      <c r="F44" s="151">
        <f t="shared" ref="F44:F57" si="3">-ROUND(D44*15%,2)</f>
        <v>65.849999999999994</v>
      </c>
    </row>
    <row r="45" spans="1:6" ht="11.25" customHeight="1" outlineLevel="1" x14ac:dyDescent="0.2">
      <c r="A45" s="56"/>
      <c r="B45" s="77">
        <f t="shared" si="2"/>
        <v>-438.31</v>
      </c>
      <c r="C45" s="253">
        <v>1</v>
      </c>
      <c r="D45" s="14">
        <f>ROUNDUP(B45*C45,0)</f>
        <v>-439</v>
      </c>
      <c r="E45" s="14">
        <f t="shared" ref="E45:E57" si="4">B45-D45</f>
        <v>0.68999999999999773</v>
      </c>
      <c r="F45" s="151">
        <f t="shared" si="3"/>
        <v>65.849999999999994</v>
      </c>
    </row>
    <row r="46" spans="1:6" ht="11.25" customHeight="1" outlineLevel="1" x14ac:dyDescent="0.2">
      <c r="A46" s="56"/>
      <c r="B46" s="77">
        <f t="shared" si="2"/>
        <v>-438.31</v>
      </c>
      <c r="C46" s="253">
        <v>1</v>
      </c>
      <c r="D46" s="14">
        <f>ROUNDUP(B46*C46,0)</f>
        <v>-439</v>
      </c>
      <c r="E46" s="14">
        <f t="shared" si="4"/>
        <v>0.68999999999999773</v>
      </c>
      <c r="F46" s="151">
        <f t="shared" si="3"/>
        <v>65.849999999999994</v>
      </c>
    </row>
    <row r="47" spans="1:6" ht="11.25" customHeight="1" outlineLevel="1" x14ac:dyDescent="0.2">
      <c r="A47" s="56"/>
      <c r="B47" s="77">
        <f t="shared" si="2"/>
        <v>-438.31</v>
      </c>
      <c r="C47" s="253">
        <v>1</v>
      </c>
      <c r="D47" s="14">
        <f>ROUNDUP(B47*C47,0)</f>
        <v>-439</v>
      </c>
      <c r="E47" s="14">
        <f t="shared" si="4"/>
        <v>0.68999999999999773</v>
      </c>
      <c r="F47" s="151">
        <f t="shared" si="3"/>
        <v>65.849999999999994</v>
      </c>
    </row>
    <row r="48" spans="1:6" ht="11.25" customHeight="1" outlineLevel="1" x14ac:dyDescent="0.2">
      <c r="A48" s="56"/>
      <c r="B48" s="77">
        <f t="shared" si="2"/>
        <v>-438.31</v>
      </c>
      <c r="C48" s="253">
        <v>1</v>
      </c>
      <c r="D48" s="14">
        <f t="shared" ref="D48:D57" si="5">ROUND(B48*C48,0)</f>
        <v>-438</v>
      </c>
      <c r="E48" s="14">
        <f t="shared" si="4"/>
        <v>-0.31000000000000227</v>
      </c>
      <c r="F48" s="151">
        <f t="shared" si="3"/>
        <v>65.7</v>
      </c>
    </row>
    <row r="49" spans="1:6" ht="11.25" customHeight="1" outlineLevel="1" x14ac:dyDescent="0.2">
      <c r="A49" s="56"/>
      <c r="B49" s="77">
        <f t="shared" si="2"/>
        <v>-513.39</v>
      </c>
      <c r="C49" s="253">
        <v>1</v>
      </c>
      <c r="D49" s="14">
        <f t="shared" si="5"/>
        <v>-513</v>
      </c>
      <c r="E49" s="14">
        <f t="shared" si="4"/>
        <v>-0.38999999999998636</v>
      </c>
      <c r="F49" s="151">
        <f t="shared" si="3"/>
        <v>76.95</v>
      </c>
    </row>
    <row r="50" spans="1:6" ht="11.25" customHeight="1" outlineLevel="1" x14ac:dyDescent="0.2">
      <c r="A50" s="56"/>
      <c r="B50" s="77">
        <f t="shared" si="2"/>
        <v>-513.39</v>
      </c>
      <c r="C50" s="253">
        <v>1</v>
      </c>
      <c r="D50" s="14">
        <f t="shared" si="5"/>
        <v>-513</v>
      </c>
      <c r="E50" s="14">
        <f t="shared" si="4"/>
        <v>-0.38999999999998636</v>
      </c>
      <c r="F50" s="151">
        <f t="shared" si="3"/>
        <v>76.95</v>
      </c>
    </row>
    <row r="51" spans="1:6" ht="11.25" customHeight="1" outlineLevel="1" x14ac:dyDescent="0.2">
      <c r="A51" s="56"/>
      <c r="B51" s="77">
        <f t="shared" si="2"/>
        <v>-513.39</v>
      </c>
      <c r="C51" s="253">
        <v>1</v>
      </c>
      <c r="D51" s="14">
        <f t="shared" si="5"/>
        <v>-513</v>
      </c>
      <c r="E51" s="14">
        <f t="shared" si="4"/>
        <v>-0.38999999999998636</v>
      </c>
      <c r="F51" s="151">
        <f t="shared" si="3"/>
        <v>76.95</v>
      </c>
    </row>
    <row r="52" spans="1:6" ht="11.25" customHeight="1" outlineLevel="1" x14ac:dyDescent="0.2">
      <c r="A52" s="56"/>
      <c r="B52" s="77">
        <f t="shared" si="2"/>
        <v>-513.39</v>
      </c>
      <c r="C52" s="253">
        <v>1</v>
      </c>
      <c r="D52" s="14">
        <f t="shared" si="5"/>
        <v>-513</v>
      </c>
      <c r="E52" s="14">
        <f t="shared" si="4"/>
        <v>-0.38999999999998636</v>
      </c>
      <c r="F52" s="151">
        <f t="shared" si="3"/>
        <v>76.95</v>
      </c>
    </row>
    <row r="53" spans="1:6" ht="11.25" customHeight="1" outlineLevel="1" x14ac:dyDescent="0.2">
      <c r="A53" s="56"/>
      <c r="B53" s="77">
        <f t="shared" si="2"/>
        <v>-513.39</v>
      </c>
      <c r="C53" s="253">
        <v>1</v>
      </c>
      <c r="D53" s="14">
        <f t="shared" si="5"/>
        <v>-513</v>
      </c>
      <c r="E53" s="14">
        <f t="shared" si="4"/>
        <v>-0.38999999999998636</v>
      </c>
      <c r="F53" s="151">
        <f t="shared" si="3"/>
        <v>76.95</v>
      </c>
    </row>
    <row r="54" spans="1:6" ht="11.25" customHeight="1" outlineLevel="1" x14ac:dyDescent="0.2">
      <c r="A54" s="56"/>
      <c r="B54" s="77">
        <f t="shared" si="2"/>
        <v>-513.39</v>
      </c>
      <c r="C54" s="253">
        <v>1</v>
      </c>
      <c r="D54" s="14">
        <f t="shared" si="5"/>
        <v>-513</v>
      </c>
      <c r="E54" s="14">
        <f t="shared" si="4"/>
        <v>-0.38999999999998636</v>
      </c>
      <c r="F54" s="151">
        <f t="shared" si="3"/>
        <v>76.95</v>
      </c>
    </row>
    <row r="55" spans="1:6" ht="11.25" customHeight="1" outlineLevel="1" x14ac:dyDescent="0.2">
      <c r="A55" s="56"/>
      <c r="B55" s="77">
        <f t="shared" si="2"/>
        <v>0</v>
      </c>
      <c r="C55" s="253"/>
      <c r="D55" s="14">
        <f t="shared" si="5"/>
        <v>0</v>
      </c>
      <c r="E55" s="14">
        <f t="shared" si="4"/>
        <v>0</v>
      </c>
      <c r="F55" s="151">
        <f t="shared" si="3"/>
        <v>0</v>
      </c>
    </row>
    <row r="56" spans="1:6" ht="11.25" customHeight="1" outlineLevel="1" x14ac:dyDescent="0.2">
      <c r="A56" s="56"/>
      <c r="B56" s="77">
        <f t="shared" si="2"/>
        <v>0</v>
      </c>
      <c r="C56" s="253"/>
      <c r="D56" s="14">
        <f t="shared" si="5"/>
        <v>0</v>
      </c>
      <c r="E56" s="14">
        <f t="shared" si="4"/>
        <v>0</v>
      </c>
      <c r="F56" s="151">
        <f t="shared" si="3"/>
        <v>0</v>
      </c>
    </row>
    <row r="57" spans="1:6" ht="11.25" customHeight="1" outlineLevel="1" x14ac:dyDescent="0.2">
      <c r="A57" s="56"/>
      <c r="B57" s="77">
        <f t="shared" si="2"/>
        <v>0</v>
      </c>
      <c r="C57" s="253"/>
      <c r="D57" s="14">
        <f t="shared" si="5"/>
        <v>0</v>
      </c>
      <c r="E57" s="14">
        <f t="shared" si="4"/>
        <v>0</v>
      </c>
      <c r="F57" s="151">
        <f t="shared" si="3"/>
        <v>0</v>
      </c>
    </row>
    <row r="58" spans="1:6" ht="11.25" customHeight="1" thickBot="1" x14ac:dyDescent="0.25">
      <c r="A58" s="56"/>
      <c r="B58" s="58"/>
      <c r="C58" s="55"/>
      <c r="D58" s="67">
        <f>SUM(D43:D57)</f>
        <v>-5710</v>
      </c>
      <c r="E58" s="67">
        <f>SUM(E43:E57)</f>
        <v>-0.19999999999993179</v>
      </c>
      <c r="F58" s="67">
        <f>SUM(F43:F57)</f>
        <v>856.50000000000023</v>
      </c>
    </row>
    <row r="59" spans="1:6" ht="11.25" customHeight="1" x14ac:dyDescent="0.2">
      <c r="A59" s="56"/>
      <c r="B59" s="58"/>
      <c r="C59" s="55"/>
      <c r="F59" s="3"/>
    </row>
    <row r="60" spans="1:6" ht="11.25" customHeight="1" x14ac:dyDescent="0.2">
      <c r="A60" s="56"/>
      <c r="B60" s="64" t="s">
        <v>248</v>
      </c>
      <c r="C60" s="55"/>
      <c r="F60" s="3"/>
    </row>
    <row r="61" spans="1:6" ht="11.25" customHeight="1" x14ac:dyDescent="0.2">
      <c r="A61" s="56"/>
      <c r="B61" s="58" t="s">
        <v>78</v>
      </c>
      <c r="C61" s="55" t="s">
        <v>79</v>
      </c>
      <c r="D61" s="2" t="s">
        <v>48</v>
      </c>
      <c r="E61" s="2" t="s">
        <v>6</v>
      </c>
      <c r="F61" s="7" t="s">
        <v>80</v>
      </c>
    </row>
    <row r="62" spans="1:6" ht="11.25" customHeight="1" outlineLevel="1" x14ac:dyDescent="0.2">
      <c r="A62" s="56"/>
      <c r="B62" s="57"/>
      <c r="C62" s="65"/>
      <c r="D62" s="51"/>
      <c r="E62" s="30">
        <f>$A$5-B62+1</f>
        <v>44743</v>
      </c>
      <c r="F62" s="72">
        <f>D62*E62</f>
        <v>0</v>
      </c>
    </row>
    <row r="63" spans="1:6" ht="11.25" customHeight="1" outlineLevel="1" x14ac:dyDescent="0.2">
      <c r="A63" s="56"/>
      <c r="B63" s="57"/>
      <c r="C63" s="65"/>
      <c r="D63" s="51"/>
      <c r="E63" s="30">
        <f>$A$5-B63+1</f>
        <v>44743</v>
      </c>
      <c r="F63" s="72">
        <f>D63*E63</f>
        <v>0</v>
      </c>
    </row>
    <row r="64" spans="1:6" ht="11.25" customHeight="1" thickBot="1" x14ac:dyDescent="0.25">
      <c r="A64" s="56"/>
      <c r="B64" s="58" t="s">
        <v>3</v>
      </c>
      <c r="C64" s="55"/>
      <c r="D64" s="67">
        <f>SUM(D62:D63)</f>
        <v>0</v>
      </c>
      <c r="E64" s="14"/>
      <c r="F64" s="73">
        <f>SUM(F62:F63)</f>
        <v>0</v>
      </c>
    </row>
    <row r="65" spans="1:6" ht="11.25" customHeight="1" x14ac:dyDescent="0.2">
      <c r="A65" s="56"/>
      <c r="B65" s="58"/>
      <c r="C65" s="55"/>
      <c r="F65" s="3"/>
    </row>
    <row r="66" spans="1:6" ht="11.25" customHeight="1" thickBot="1" x14ac:dyDescent="0.25">
      <c r="A66" s="56"/>
      <c r="B66" s="55" t="s">
        <v>84</v>
      </c>
      <c r="F66" s="67">
        <f>ROUND(F64/('Data Sheet'!$B$6-'Data Sheet'!$B$4+1),2)</f>
        <v>0</v>
      </c>
    </row>
    <row r="67" spans="1:6" ht="11.25" customHeight="1" x14ac:dyDescent="0.2">
      <c r="A67" s="56"/>
      <c r="B67" s="58"/>
      <c r="C67" s="55"/>
      <c r="F67" s="3"/>
    </row>
    <row r="68" spans="1:6" ht="11.25" customHeight="1" x14ac:dyDescent="0.2">
      <c r="A68" s="56"/>
      <c r="B68" s="58"/>
      <c r="C68" s="55"/>
      <c r="F68" s="3"/>
    </row>
    <row r="69" spans="1:6" ht="11.25" customHeight="1" x14ac:dyDescent="0.2">
      <c r="A69" s="56"/>
      <c r="B69" s="64" t="s">
        <v>247</v>
      </c>
      <c r="C69" s="55"/>
      <c r="F69" s="3"/>
    </row>
    <row r="70" spans="1:6" ht="11.25" customHeight="1" outlineLevel="1" x14ac:dyDescent="0.2">
      <c r="A70" s="56"/>
      <c r="B70" s="58" t="s">
        <v>78</v>
      </c>
      <c r="C70" s="55" t="s">
        <v>79</v>
      </c>
      <c r="D70" s="2" t="s">
        <v>48</v>
      </c>
      <c r="E70" s="2" t="s">
        <v>6</v>
      </c>
      <c r="F70" s="7" t="s">
        <v>80</v>
      </c>
    </row>
    <row r="71" spans="1:6" ht="11.25" customHeight="1" outlineLevel="1" x14ac:dyDescent="0.2">
      <c r="A71" s="56"/>
      <c r="B71" s="57">
        <v>44740</v>
      </c>
      <c r="C71" s="65" t="s">
        <v>427</v>
      </c>
      <c r="D71" s="51">
        <v>75000</v>
      </c>
      <c r="E71" s="30">
        <f>$A$5-B71+1</f>
        <v>3</v>
      </c>
      <c r="F71" s="72">
        <f>D71*E71</f>
        <v>225000</v>
      </c>
    </row>
    <row r="72" spans="1:6" ht="11.25" customHeight="1" outlineLevel="1" x14ac:dyDescent="0.2">
      <c r="A72" s="56"/>
      <c r="B72" s="57"/>
      <c r="C72" s="65"/>
      <c r="D72" s="51"/>
      <c r="E72" s="30">
        <f t="shared" ref="E72:E80" si="6">$A$5-B72+1</f>
        <v>44743</v>
      </c>
      <c r="F72" s="72">
        <f t="shared" ref="F72:F80" si="7">D72*E72</f>
        <v>0</v>
      </c>
    </row>
    <row r="73" spans="1:6" ht="11.25" customHeight="1" outlineLevel="1" x14ac:dyDescent="0.2">
      <c r="A73" s="56"/>
      <c r="B73" s="57"/>
      <c r="C73" s="65"/>
      <c r="D73" s="51"/>
      <c r="E73" s="30">
        <f t="shared" si="6"/>
        <v>44743</v>
      </c>
      <c r="F73" s="72">
        <f t="shared" si="7"/>
        <v>0</v>
      </c>
    </row>
    <row r="74" spans="1:6" ht="11.25" customHeight="1" outlineLevel="1" x14ac:dyDescent="0.2">
      <c r="A74" s="56"/>
      <c r="B74" s="57"/>
      <c r="C74" s="65"/>
      <c r="D74" s="51"/>
      <c r="E74" s="30">
        <f t="shared" si="6"/>
        <v>44743</v>
      </c>
      <c r="F74" s="72">
        <f t="shared" si="7"/>
        <v>0</v>
      </c>
    </row>
    <row r="75" spans="1:6" ht="11.25" customHeight="1" outlineLevel="1" x14ac:dyDescent="0.2">
      <c r="A75" s="56"/>
      <c r="B75" s="57"/>
      <c r="C75" s="65"/>
      <c r="D75" s="51"/>
      <c r="E75" s="30">
        <f t="shared" si="6"/>
        <v>44743</v>
      </c>
      <c r="F75" s="72">
        <f t="shared" si="7"/>
        <v>0</v>
      </c>
    </row>
    <row r="76" spans="1:6" ht="11.25" customHeight="1" outlineLevel="1" x14ac:dyDescent="0.2">
      <c r="A76" s="56"/>
      <c r="B76" s="57"/>
      <c r="C76" s="65"/>
      <c r="D76" s="51"/>
      <c r="E76" s="30">
        <f t="shared" si="6"/>
        <v>44743</v>
      </c>
      <c r="F76" s="72">
        <f t="shared" si="7"/>
        <v>0</v>
      </c>
    </row>
    <row r="77" spans="1:6" ht="11.25" customHeight="1" outlineLevel="1" x14ac:dyDescent="0.2">
      <c r="A77" s="56"/>
      <c r="B77" s="57"/>
      <c r="C77" s="50"/>
      <c r="D77" s="51"/>
      <c r="E77" s="30">
        <f t="shared" si="6"/>
        <v>44743</v>
      </c>
      <c r="F77" s="72">
        <f t="shared" si="7"/>
        <v>0</v>
      </c>
    </row>
    <row r="78" spans="1:6" ht="11.25" customHeight="1" outlineLevel="1" x14ac:dyDescent="0.2">
      <c r="A78" s="56"/>
      <c r="B78" s="57"/>
      <c r="C78" s="50"/>
      <c r="D78" s="51"/>
      <c r="E78" s="30">
        <f t="shared" si="6"/>
        <v>44743</v>
      </c>
      <c r="F78" s="72">
        <f t="shared" si="7"/>
        <v>0</v>
      </c>
    </row>
    <row r="79" spans="1:6" ht="11.25" customHeight="1" outlineLevel="1" x14ac:dyDescent="0.2">
      <c r="A79" s="56"/>
      <c r="B79" s="57"/>
      <c r="C79" s="50"/>
      <c r="D79" s="51"/>
      <c r="E79" s="30">
        <f t="shared" si="6"/>
        <v>44743</v>
      </c>
      <c r="F79" s="72">
        <f t="shared" si="7"/>
        <v>0</v>
      </c>
    </row>
    <row r="80" spans="1:6" ht="11.25" customHeight="1" outlineLevel="1" x14ac:dyDescent="0.2">
      <c r="A80" s="56"/>
      <c r="B80" s="57"/>
      <c r="C80" s="50"/>
      <c r="D80" s="51"/>
      <c r="E80" s="30">
        <f t="shared" si="6"/>
        <v>44743</v>
      </c>
      <c r="F80" s="72">
        <f t="shared" si="7"/>
        <v>0</v>
      </c>
    </row>
    <row r="81" spans="1:6" s="14" customFormat="1" ht="11.25" customHeight="1" thickBot="1" x14ac:dyDescent="0.25">
      <c r="A81" s="38"/>
      <c r="B81" s="58" t="s">
        <v>3</v>
      </c>
      <c r="C81" s="39"/>
      <c r="D81" s="67">
        <f>SUM(D71:D80)</f>
        <v>75000</v>
      </c>
      <c r="F81" s="73">
        <f>SUM(F71:F80)</f>
        <v>225000</v>
      </c>
    </row>
    <row r="82" spans="1:6" ht="11.25" customHeight="1" x14ac:dyDescent="0.2">
      <c r="A82" s="37"/>
      <c r="B82" s="1"/>
      <c r="C82" s="40"/>
      <c r="F82" s="14"/>
    </row>
    <row r="83" spans="1:6" ht="11.25" customHeight="1" thickBot="1" x14ac:dyDescent="0.25">
      <c r="B83" s="55" t="s">
        <v>84</v>
      </c>
      <c r="F83" s="67">
        <f>ROUND(F81/('Data Sheet'!$B$6-'Data Sheet'!$B$4+1),2)</f>
        <v>616.44000000000005</v>
      </c>
    </row>
    <row r="85" spans="1:6" ht="11.25" customHeight="1" x14ac:dyDescent="0.2">
      <c r="B85" s="68" t="s">
        <v>22</v>
      </c>
      <c r="C85" s="22"/>
      <c r="D85" s="22"/>
      <c r="E85" s="24"/>
      <c r="F85" s="25"/>
    </row>
    <row r="86" spans="1:6" ht="11.25" customHeight="1" outlineLevel="1" x14ac:dyDescent="0.2">
      <c r="B86" s="58" t="s">
        <v>78</v>
      </c>
      <c r="C86" s="55" t="s">
        <v>79</v>
      </c>
      <c r="D86" s="2" t="s">
        <v>48</v>
      </c>
      <c r="E86" s="2" t="s">
        <v>6</v>
      </c>
      <c r="F86" s="7" t="s">
        <v>80</v>
      </c>
    </row>
    <row r="87" spans="1:6" ht="11.25" customHeight="1" outlineLevel="1" x14ac:dyDescent="0.2">
      <c r="B87" s="70"/>
      <c r="C87" s="71"/>
      <c r="D87" s="74"/>
      <c r="E87" s="24">
        <f>$A$5-B87+1</f>
        <v>44743</v>
      </c>
      <c r="F87" s="75">
        <f>D87*E87</f>
        <v>0</v>
      </c>
    </row>
    <row r="88" spans="1:6" ht="11.25" customHeight="1" outlineLevel="1" x14ac:dyDescent="0.2">
      <c r="B88" s="70"/>
      <c r="C88" s="71"/>
      <c r="D88" s="74"/>
      <c r="E88" s="24">
        <f t="shared" ref="E88:E106" si="8">$A$5-B88+1</f>
        <v>44743</v>
      </c>
      <c r="F88" s="75">
        <f t="shared" ref="F88:F106" si="9">D88*E88</f>
        <v>0</v>
      </c>
    </row>
    <row r="89" spans="1:6" ht="11.25" customHeight="1" outlineLevel="1" x14ac:dyDescent="0.2">
      <c r="B89" s="70"/>
      <c r="C89" s="71"/>
      <c r="D89" s="74"/>
      <c r="E89" s="24">
        <f t="shared" si="8"/>
        <v>44743</v>
      </c>
      <c r="F89" s="75">
        <f t="shared" si="9"/>
        <v>0</v>
      </c>
    </row>
    <row r="90" spans="1:6" ht="11.25" customHeight="1" outlineLevel="1" x14ac:dyDescent="0.2">
      <c r="B90" s="70"/>
      <c r="C90" s="71"/>
      <c r="D90" s="74"/>
      <c r="E90" s="24">
        <f t="shared" si="8"/>
        <v>44743</v>
      </c>
      <c r="F90" s="75">
        <f t="shared" si="9"/>
        <v>0</v>
      </c>
    </row>
    <row r="91" spans="1:6" ht="11.25" customHeight="1" outlineLevel="1" x14ac:dyDescent="0.2">
      <c r="B91" s="70"/>
      <c r="C91" s="71"/>
      <c r="D91" s="74"/>
      <c r="E91" s="24">
        <f t="shared" si="8"/>
        <v>44743</v>
      </c>
      <c r="F91" s="75">
        <f t="shared" si="9"/>
        <v>0</v>
      </c>
    </row>
    <row r="92" spans="1:6" ht="11.25" customHeight="1" outlineLevel="1" x14ac:dyDescent="0.2">
      <c r="B92" s="70"/>
      <c r="C92" s="71"/>
      <c r="D92" s="74"/>
      <c r="E92" s="24">
        <f t="shared" si="8"/>
        <v>44743</v>
      </c>
      <c r="F92" s="75">
        <f t="shared" si="9"/>
        <v>0</v>
      </c>
    </row>
    <row r="93" spans="1:6" ht="11.25" customHeight="1" outlineLevel="1" x14ac:dyDescent="0.2">
      <c r="B93" s="70"/>
      <c r="C93" s="71"/>
      <c r="D93" s="74"/>
      <c r="E93" s="24">
        <f t="shared" si="8"/>
        <v>44743</v>
      </c>
      <c r="F93" s="75">
        <f t="shared" si="9"/>
        <v>0</v>
      </c>
    </row>
    <row r="94" spans="1:6" ht="11.25" customHeight="1" outlineLevel="1" x14ac:dyDescent="0.2">
      <c r="B94" s="70"/>
      <c r="C94" s="71"/>
      <c r="D94" s="74"/>
      <c r="E94" s="24">
        <f t="shared" si="8"/>
        <v>44743</v>
      </c>
      <c r="F94" s="75">
        <f t="shared" si="9"/>
        <v>0</v>
      </c>
    </row>
    <row r="95" spans="1:6" ht="11.25" customHeight="1" outlineLevel="1" x14ac:dyDescent="0.2">
      <c r="B95" s="70"/>
      <c r="C95" s="71"/>
      <c r="D95" s="74"/>
      <c r="E95" s="24">
        <f t="shared" si="8"/>
        <v>44743</v>
      </c>
      <c r="F95" s="75">
        <f t="shared" si="9"/>
        <v>0</v>
      </c>
    </row>
    <row r="96" spans="1:6" ht="11.25" customHeight="1" outlineLevel="1" x14ac:dyDescent="0.2">
      <c r="B96" s="70"/>
      <c r="C96" s="71"/>
      <c r="D96" s="74"/>
      <c r="E96" s="24">
        <f t="shared" si="8"/>
        <v>44743</v>
      </c>
      <c r="F96" s="75">
        <f t="shared" si="9"/>
        <v>0</v>
      </c>
    </row>
    <row r="97" spans="2:8" ht="11.25" customHeight="1" outlineLevel="1" x14ac:dyDescent="0.2">
      <c r="B97" s="70"/>
      <c r="C97" s="71"/>
      <c r="D97" s="74"/>
      <c r="E97" s="24">
        <f t="shared" si="8"/>
        <v>44743</v>
      </c>
      <c r="F97" s="75">
        <f t="shared" si="9"/>
        <v>0</v>
      </c>
    </row>
    <row r="98" spans="2:8" ht="11.25" customHeight="1" outlineLevel="1" x14ac:dyDescent="0.2">
      <c r="B98" s="70"/>
      <c r="C98" s="71"/>
      <c r="D98" s="74"/>
      <c r="E98" s="24">
        <f t="shared" si="8"/>
        <v>44743</v>
      </c>
      <c r="F98" s="75">
        <f t="shared" si="9"/>
        <v>0</v>
      </c>
    </row>
    <row r="99" spans="2:8" ht="11.25" customHeight="1" outlineLevel="1" x14ac:dyDescent="0.2">
      <c r="B99" s="70"/>
      <c r="C99" s="71"/>
      <c r="D99" s="74"/>
      <c r="E99" s="24">
        <f t="shared" si="8"/>
        <v>44743</v>
      </c>
      <c r="F99" s="75">
        <f t="shared" si="9"/>
        <v>0</v>
      </c>
    </row>
    <row r="100" spans="2:8" ht="11.25" customHeight="1" outlineLevel="1" x14ac:dyDescent="0.2">
      <c r="B100" s="70"/>
      <c r="C100" s="71"/>
      <c r="D100" s="74"/>
      <c r="E100" s="24">
        <f t="shared" si="8"/>
        <v>44743</v>
      </c>
      <c r="F100" s="75">
        <f t="shared" si="9"/>
        <v>0</v>
      </c>
    </row>
    <row r="101" spans="2:8" ht="11.25" customHeight="1" outlineLevel="1" x14ac:dyDescent="0.2">
      <c r="B101" s="70"/>
      <c r="C101" s="71"/>
      <c r="D101" s="74"/>
      <c r="E101" s="24">
        <f t="shared" si="8"/>
        <v>44743</v>
      </c>
      <c r="F101" s="75">
        <f t="shared" si="9"/>
        <v>0</v>
      </c>
    </row>
    <row r="102" spans="2:8" ht="11.25" customHeight="1" outlineLevel="1" x14ac:dyDescent="0.2">
      <c r="B102" s="70"/>
      <c r="C102" s="71"/>
      <c r="D102" s="74"/>
      <c r="E102" s="24">
        <f t="shared" si="8"/>
        <v>44743</v>
      </c>
      <c r="F102" s="75">
        <f t="shared" si="9"/>
        <v>0</v>
      </c>
    </row>
    <row r="103" spans="2:8" ht="11.25" customHeight="1" outlineLevel="1" x14ac:dyDescent="0.2">
      <c r="B103" s="70"/>
      <c r="C103" s="71"/>
      <c r="D103" s="74"/>
      <c r="E103" s="24">
        <f t="shared" si="8"/>
        <v>44743</v>
      </c>
      <c r="F103" s="75">
        <f t="shared" si="9"/>
        <v>0</v>
      </c>
    </row>
    <row r="104" spans="2:8" ht="11.25" customHeight="1" outlineLevel="1" x14ac:dyDescent="0.2">
      <c r="B104" s="70"/>
      <c r="C104" s="71"/>
      <c r="D104" s="74"/>
      <c r="E104" s="24">
        <f t="shared" si="8"/>
        <v>44743</v>
      </c>
      <c r="F104" s="75">
        <f t="shared" si="9"/>
        <v>0</v>
      </c>
    </row>
    <row r="105" spans="2:8" ht="11.25" customHeight="1" outlineLevel="1" x14ac:dyDescent="0.2">
      <c r="B105" s="70"/>
      <c r="C105" s="71"/>
      <c r="D105" s="74"/>
      <c r="E105" s="24">
        <f t="shared" si="8"/>
        <v>44743</v>
      </c>
      <c r="F105" s="75">
        <f t="shared" si="9"/>
        <v>0</v>
      </c>
    </row>
    <row r="106" spans="2:8" ht="11.25" customHeight="1" outlineLevel="1" x14ac:dyDescent="0.2">
      <c r="B106" s="70"/>
      <c r="C106" s="71"/>
      <c r="D106" s="74"/>
      <c r="E106" s="24">
        <f t="shared" si="8"/>
        <v>44743</v>
      </c>
      <c r="F106" s="75">
        <f t="shared" si="9"/>
        <v>0</v>
      </c>
    </row>
    <row r="107" spans="2:8" ht="11.25" customHeight="1" thickBot="1" x14ac:dyDescent="0.25">
      <c r="B107" s="58" t="s">
        <v>3</v>
      </c>
      <c r="C107" s="39"/>
      <c r="D107" s="67">
        <f>SUM(D87:D106)</f>
        <v>0</v>
      </c>
      <c r="E107" s="14"/>
      <c r="F107" s="67">
        <f>SUM(F87:F106)</f>
        <v>0</v>
      </c>
    </row>
    <row r="108" spans="2:8" ht="11.25" customHeight="1" x14ac:dyDescent="0.2">
      <c r="B108" s="23"/>
      <c r="C108" s="22"/>
      <c r="D108" s="31"/>
      <c r="E108" s="31"/>
      <c r="F108" s="31"/>
    </row>
    <row r="109" spans="2:8" ht="11.25" customHeight="1" thickBot="1" x14ac:dyDescent="0.25">
      <c r="B109" s="55" t="s">
        <v>84</v>
      </c>
      <c r="D109" s="31"/>
      <c r="E109" s="31"/>
      <c r="F109" s="67">
        <f>ROUND(F107/('Data Sheet'!$B$6-'Data Sheet'!$B$4+1),2)</f>
        <v>0</v>
      </c>
      <c r="H109" s="66"/>
    </row>
    <row r="110" spans="2:8" ht="11.25" customHeight="1" x14ac:dyDescent="0.2">
      <c r="D110" s="31"/>
      <c r="E110" s="31"/>
      <c r="F110" s="31"/>
    </row>
    <row r="111" spans="2:8" ht="11.25" customHeight="1" x14ac:dyDescent="0.2">
      <c r="B111" s="68"/>
      <c r="D111" s="31"/>
      <c r="E111" s="31"/>
      <c r="F111" s="31"/>
    </row>
    <row r="112" spans="2:8" ht="11.25" customHeight="1" x14ac:dyDescent="0.2">
      <c r="D112" s="31"/>
      <c r="E112" s="31"/>
      <c r="F112" s="31"/>
    </row>
  </sheetData>
  <sortState xmlns:xlrd2="http://schemas.microsoft.com/office/spreadsheetml/2017/richdata2" ref="B71:D73">
    <sortCondition ref="B71"/>
  </sortState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scale="63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85"/>
  <sheetViews>
    <sheetView workbookViewId="0">
      <selection activeCell="B60" sqref="B60:D72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11.570312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Sheet'!B33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Sheet'!B35</f>
        <v>0</v>
      </c>
      <c r="D8" s="360" t="s">
        <v>73</v>
      </c>
      <c r="E8" s="360"/>
      <c r="F8" s="69">
        <f>'Data Sheet'!B37</f>
        <v>0</v>
      </c>
    </row>
    <row r="9" spans="1:6" x14ac:dyDescent="0.2">
      <c r="A9" s="360" t="s">
        <v>77</v>
      </c>
      <c r="B9" s="360"/>
      <c r="C9" s="10">
        <f>'Data Sheet'!B39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178" t="s">
        <v>48</v>
      </c>
      <c r="E13" s="178" t="s">
        <v>6</v>
      </c>
      <c r="F13" s="178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177" t="s">
        <v>48</v>
      </c>
      <c r="E21" s="177" t="s">
        <v>6</v>
      </c>
      <c r="F21" s="17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outlineLevel="1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64" t="s">
        <v>247</v>
      </c>
      <c r="C42" s="55"/>
      <c r="F42" s="3"/>
    </row>
    <row r="43" spans="1:6" outlineLevel="1" x14ac:dyDescent="0.2">
      <c r="A43" s="56"/>
      <c r="B43" s="58" t="s">
        <v>78</v>
      </c>
      <c r="C43" s="55" t="s">
        <v>79</v>
      </c>
      <c r="D43" s="2" t="s">
        <v>48</v>
      </c>
      <c r="E43" s="2" t="s">
        <v>6</v>
      </c>
      <c r="F43" s="7" t="s">
        <v>80</v>
      </c>
    </row>
    <row r="44" spans="1:6" outlineLevel="1" x14ac:dyDescent="0.2">
      <c r="A44" s="56"/>
      <c r="B44" s="57"/>
      <c r="C44" s="65"/>
      <c r="D44" s="51"/>
      <c r="E44" s="30">
        <f>$A$5-B44+1</f>
        <v>44743</v>
      </c>
      <c r="F44" s="72">
        <f>D44*E44</f>
        <v>0</v>
      </c>
    </row>
    <row r="45" spans="1:6" outlineLevel="1" x14ac:dyDescent="0.2">
      <c r="A45" s="56"/>
      <c r="B45" s="57"/>
      <c r="C45" s="65"/>
      <c r="D45" s="51"/>
      <c r="E45" s="30">
        <f t="shared" ref="E45:E53" si="0">$A$5-B45+1</f>
        <v>44743</v>
      </c>
      <c r="F45" s="72">
        <f t="shared" ref="F45:F53" si="1">D45*E45</f>
        <v>0</v>
      </c>
    </row>
    <row r="46" spans="1:6" outlineLevel="1" x14ac:dyDescent="0.2">
      <c r="A46" s="56"/>
      <c r="B46" s="57"/>
      <c r="C46" s="65"/>
      <c r="D46" s="51"/>
      <c r="E46" s="30">
        <f t="shared" si="0"/>
        <v>44743</v>
      </c>
      <c r="F46" s="72">
        <f t="shared" si="1"/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50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s="14" customFormat="1" ht="12" thickBot="1" x14ac:dyDescent="0.25">
      <c r="A54" s="38"/>
      <c r="B54" s="58" t="s">
        <v>3</v>
      </c>
      <c r="C54" s="39"/>
      <c r="D54" s="67">
        <f>SUM(D44:D53)</f>
        <v>0</v>
      </c>
      <c r="F54" s="73">
        <f>SUM(F44:F53)</f>
        <v>0</v>
      </c>
    </row>
    <row r="55" spans="1:6" x14ac:dyDescent="0.2">
      <c r="A55" s="37"/>
      <c r="B55" s="1"/>
      <c r="C55" s="40"/>
      <c r="F55" s="14"/>
    </row>
    <row r="56" spans="1:6" ht="12" thickBot="1" x14ac:dyDescent="0.25">
      <c r="B56" s="55" t="s">
        <v>84</v>
      </c>
      <c r="F56" s="67">
        <f>ROUND(F54/('Data Sheet'!$B$6-'Data Sheet'!$B$4+1),2)</f>
        <v>0</v>
      </c>
    </row>
    <row r="58" spans="1:6" x14ac:dyDescent="0.2">
      <c r="B58" s="68" t="s">
        <v>22</v>
      </c>
      <c r="C58" s="22"/>
      <c r="D58" s="22"/>
      <c r="E58" s="24"/>
      <c r="F58" s="25"/>
    </row>
    <row r="59" spans="1:6" outlineLevel="1" x14ac:dyDescent="0.2">
      <c r="B59" s="58" t="s">
        <v>78</v>
      </c>
      <c r="C59" s="55" t="s">
        <v>79</v>
      </c>
      <c r="D59" s="2" t="s">
        <v>48</v>
      </c>
      <c r="E59" s="2" t="s">
        <v>6</v>
      </c>
      <c r="F59" s="7" t="s">
        <v>80</v>
      </c>
    </row>
    <row r="60" spans="1:6" outlineLevel="1" x14ac:dyDescent="0.2">
      <c r="B60" s="70"/>
      <c r="C60" s="71"/>
      <c r="D60" s="74"/>
      <c r="E60" s="24">
        <f>$A$5-B60+1</f>
        <v>44743</v>
      </c>
      <c r="F60" s="75">
        <f>D60*E60</f>
        <v>0</v>
      </c>
    </row>
    <row r="61" spans="1:6" outlineLevel="1" x14ac:dyDescent="0.2">
      <c r="B61" s="70"/>
      <c r="C61" s="71"/>
      <c r="D61" s="74"/>
      <c r="E61" s="24">
        <f t="shared" ref="E61:E79" si="2">$A$5-B61+1</f>
        <v>44743</v>
      </c>
      <c r="F61" s="75">
        <f t="shared" ref="F61:F79" si="3">D61*E61</f>
        <v>0</v>
      </c>
    </row>
    <row r="62" spans="1:6" outlineLevel="1" x14ac:dyDescent="0.2">
      <c r="B62" s="70"/>
      <c r="C62" s="71"/>
      <c r="D62" s="74"/>
      <c r="E62" s="24">
        <f t="shared" si="2"/>
        <v>44743</v>
      </c>
      <c r="F62" s="75">
        <f t="shared" si="3"/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ht="12" thickBot="1" x14ac:dyDescent="0.25">
      <c r="B80" s="58" t="s">
        <v>3</v>
      </c>
      <c r="C80" s="39"/>
      <c r="D80" s="67">
        <f>SUM(D60:D79)</f>
        <v>0</v>
      </c>
      <c r="E80" s="14"/>
      <c r="F80" s="67">
        <f>SUM(F60:F79)</f>
        <v>0</v>
      </c>
    </row>
    <row r="81" spans="2:8" x14ac:dyDescent="0.2">
      <c r="B81" s="23"/>
      <c r="C81" s="22"/>
      <c r="D81" s="31"/>
      <c r="E81" s="31"/>
      <c r="F81" s="31"/>
    </row>
    <row r="82" spans="2:8" ht="12" thickBot="1" x14ac:dyDescent="0.25">
      <c r="B82" s="55" t="s">
        <v>84</v>
      </c>
      <c r="D82" s="31"/>
      <c r="E82" s="31"/>
      <c r="F82" s="67">
        <f>ROUND(F80/('Data Sheet'!$B$6-'Data Sheet'!$B$4+1),2)</f>
        <v>0</v>
      </c>
      <c r="H82" s="66"/>
    </row>
    <row r="83" spans="2:8" x14ac:dyDescent="0.2">
      <c r="D83" s="31"/>
      <c r="E83" s="31"/>
      <c r="F83" s="31"/>
    </row>
    <row r="84" spans="2:8" x14ac:dyDescent="0.2">
      <c r="B84" s="68"/>
      <c r="D84" s="31"/>
      <c r="E84" s="31"/>
      <c r="F84" s="31"/>
    </row>
    <row r="85" spans="2:8" x14ac:dyDescent="0.2">
      <c r="D85" s="31"/>
      <c r="E85" s="31"/>
      <c r="F85" s="31"/>
    </row>
  </sheetData>
  <sortState xmlns:xlrd2="http://schemas.microsoft.com/office/spreadsheetml/2017/richdata2" ref="B60:D72">
    <sortCondition ref="B72"/>
  </sortState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scale="93" orientation="portrait" r:id="rId1"/>
  <headerFooter alignWithMargins="0">
    <oddHeader xml:space="preserve">&amp;C&amp;"Arial,Bold"
</oddHeader>
    <oddFooter>&amp;L&amp;6&amp;Z&amp;F&amp;C&amp;6&amp;A&amp;R&amp;6&amp;D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86"/>
  <sheetViews>
    <sheetView topLeftCell="A18" workbookViewId="0">
      <selection activeCell="J59" activeCellId="1" sqref="F30:F31 J59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Sheet'!B44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Sheet'!B46</f>
        <v>0</v>
      </c>
      <c r="D8" s="360" t="s">
        <v>73</v>
      </c>
      <c r="E8" s="360"/>
      <c r="F8" s="69">
        <f>'Data Sheet'!B48</f>
        <v>0</v>
      </c>
    </row>
    <row r="9" spans="1:6" x14ac:dyDescent="0.2">
      <c r="A9" s="360" t="s">
        <v>77</v>
      </c>
      <c r="B9" s="360"/>
      <c r="C9" s="10">
        <f>'Data Sheet'!B50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outlineLevel="1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58"/>
      <c r="C42" s="55"/>
      <c r="F42" s="3"/>
    </row>
    <row r="43" spans="1:6" x14ac:dyDescent="0.2">
      <c r="A43" s="56"/>
      <c r="B43" s="64" t="s">
        <v>247</v>
      </c>
      <c r="C43" s="55"/>
      <c r="F43" s="3"/>
    </row>
    <row r="44" spans="1:6" outlineLevel="1" x14ac:dyDescent="0.2">
      <c r="A44" s="56"/>
      <c r="B44" s="58" t="s">
        <v>78</v>
      </c>
      <c r="C44" s="55" t="s">
        <v>79</v>
      </c>
      <c r="D44" s="2" t="s">
        <v>48</v>
      </c>
      <c r="E44" s="2" t="s">
        <v>6</v>
      </c>
      <c r="F44" s="7" t="s">
        <v>80</v>
      </c>
    </row>
    <row r="45" spans="1:6" outlineLevel="1" x14ac:dyDescent="0.2">
      <c r="A45" s="56"/>
      <c r="B45" s="57"/>
      <c r="C45" s="65"/>
      <c r="D45" s="51"/>
      <c r="E45" s="30">
        <f>$A$5-B45+1</f>
        <v>44743</v>
      </c>
      <c r="F45" s="72">
        <f>D45*E45</f>
        <v>0</v>
      </c>
    </row>
    <row r="46" spans="1:6" outlineLevel="1" x14ac:dyDescent="0.2">
      <c r="A46" s="56"/>
      <c r="B46" s="57"/>
      <c r="C46" s="65"/>
      <c r="D46" s="51"/>
      <c r="E46" s="30">
        <f t="shared" ref="E46:E54" si="0">$A$5-B46+1</f>
        <v>44743</v>
      </c>
      <c r="F46" s="72">
        <f t="shared" ref="F46:F54" si="1">D46*E46</f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65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outlineLevel="1" x14ac:dyDescent="0.2">
      <c r="A54" s="56"/>
      <c r="B54" s="57"/>
      <c r="C54" s="50"/>
      <c r="D54" s="51"/>
      <c r="E54" s="30">
        <f t="shared" si="0"/>
        <v>44743</v>
      </c>
      <c r="F54" s="72">
        <f t="shared" si="1"/>
        <v>0</v>
      </c>
    </row>
    <row r="55" spans="1:6" s="14" customFormat="1" ht="12" thickBot="1" x14ac:dyDescent="0.25">
      <c r="A55" s="38"/>
      <c r="B55" s="58" t="s">
        <v>3</v>
      </c>
      <c r="C55" s="39"/>
      <c r="D55" s="67">
        <f>SUM(D45:D54)</f>
        <v>0</v>
      </c>
      <c r="F55" s="73">
        <f>SUM(F45:F54)</f>
        <v>0</v>
      </c>
    </row>
    <row r="56" spans="1:6" x14ac:dyDescent="0.2">
      <c r="A56" s="37"/>
      <c r="B56" s="1"/>
      <c r="C56" s="40"/>
      <c r="F56" s="14"/>
    </row>
    <row r="57" spans="1:6" ht="12" thickBot="1" x14ac:dyDescent="0.25">
      <c r="B57" s="55" t="s">
        <v>84</v>
      </c>
      <c r="F57" s="67">
        <f>ROUND(F55/('Data Sheet'!$B$6-'Data Sheet'!$B$4+1),2)</f>
        <v>0</v>
      </c>
    </row>
    <row r="59" spans="1:6" x14ac:dyDescent="0.2">
      <c r="B59" s="68" t="s">
        <v>22</v>
      </c>
      <c r="C59" s="22"/>
      <c r="D59" s="22"/>
      <c r="E59" s="24"/>
      <c r="F59" s="25"/>
    </row>
    <row r="60" spans="1:6" outlineLevel="1" x14ac:dyDescent="0.2">
      <c r="B60" s="58" t="s">
        <v>78</v>
      </c>
      <c r="C60" s="55" t="s">
        <v>79</v>
      </c>
      <c r="D60" s="2" t="s">
        <v>48</v>
      </c>
      <c r="E60" s="2" t="s">
        <v>6</v>
      </c>
      <c r="F60" s="7" t="s">
        <v>80</v>
      </c>
    </row>
    <row r="61" spans="1:6" outlineLevel="1" x14ac:dyDescent="0.2">
      <c r="B61" s="70"/>
      <c r="C61" s="71"/>
      <c r="D61" s="74"/>
      <c r="E61" s="24">
        <f>$A$5-B61+1</f>
        <v>44743</v>
      </c>
      <c r="F61" s="75">
        <f>D61*E61</f>
        <v>0</v>
      </c>
    </row>
    <row r="62" spans="1:6" outlineLevel="1" x14ac:dyDescent="0.2">
      <c r="B62" s="70"/>
      <c r="C62" s="71"/>
      <c r="D62" s="74"/>
      <c r="E62" s="24">
        <f t="shared" ref="E62:E80" si="2">$A$5-B62+1</f>
        <v>44743</v>
      </c>
      <c r="F62" s="75">
        <f t="shared" ref="F62:F80" si="3">D62*E62</f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outlineLevel="1" x14ac:dyDescent="0.2">
      <c r="B80" s="70"/>
      <c r="C80" s="71"/>
      <c r="D80" s="74"/>
      <c r="E80" s="24">
        <f t="shared" si="2"/>
        <v>44743</v>
      </c>
      <c r="F80" s="75">
        <f t="shared" si="3"/>
        <v>0</v>
      </c>
    </row>
    <row r="81" spans="2:8" ht="12" thickBot="1" x14ac:dyDescent="0.25">
      <c r="B81" s="58" t="s">
        <v>3</v>
      </c>
      <c r="C81" s="39"/>
      <c r="D81" s="67">
        <f>SUM(D61:D80)</f>
        <v>0</v>
      </c>
      <c r="E81" s="14"/>
      <c r="F81" s="67">
        <f>SUM(F61:F80)</f>
        <v>0</v>
      </c>
    </row>
    <row r="82" spans="2:8" x14ac:dyDescent="0.2">
      <c r="B82" s="23"/>
      <c r="C82" s="22"/>
      <c r="D82" s="31"/>
      <c r="E82" s="31"/>
      <c r="F82" s="31"/>
    </row>
    <row r="83" spans="2:8" ht="12" thickBot="1" x14ac:dyDescent="0.25">
      <c r="B83" s="55" t="s">
        <v>84</v>
      </c>
      <c r="D83" s="31"/>
      <c r="E83" s="31"/>
      <c r="F83" s="67">
        <f>ROUND(F81/('Data Sheet'!$B$6-'Data Sheet'!$B$4+1),2)</f>
        <v>0</v>
      </c>
      <c r="H83" s="66"/>
    </row>
    <row r="84" spans="2:8" x14ac:dyDescent="0.2">
      <c r="D84" s="31"/>
      <c r="E84" s="31"/>
      <c r="F84" s="31"/>
    </row>
    <row r="85" spans="2:8" x14ac:dyDescent="0.2">
      <c r="B85" s="68"/>
      <c r="D85" s="31"/>
      <c r="E85" s="31"/>
      <c r="F85" s="31"/>
    </row>
    <row r="86" spans="2:8" x14ac:dyDescent="0.2">
      <c r="D86" s="31"/>
      <c r="E86" s="31"/>
      <c r="F86" s="31"/>
    </row>
  </sheetData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orientation="landscape" r:id="rId1"/>
  <headerFooter alignWithMargins="0">
    <oddHeader xml:space="preserve">&amp;C&amp;"Arial,Bold"Kelpador Investments Pty Ltd ATF Kelpador Superannuation Fund
</oddHeader>
    <oddFooter>&amp;L&amp;6&amp;Z&amp;F&amp;C&amp;6&amp;A&amp;R&amp;6&amp;D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86"/>
  <sheetViews>
    <sheetView topLeftCell="A10" workbookViewId="0">
      <selection activeCell="J59" activeCellId="1" sqref="F30:F31 J59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Sheet'!B55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Sheet'!B57</f>
        <v>0</v>
      </c>
      <c r="D8" s="360" t="s">
        <v>73</v>
      </c>
      <c r="E8" s="360"/>
      <c r="F8" s="69">
        <f>'Data Sheet'!B59</f>
        <v>0</v>
      </c>
    </row>
    <row r="9" spans="1:6" x14ac:dyDescent="0.2">
      <c r="A9" s="360" t="s">
        <v>77</v>
      </c>
      <c r="B9" s="360"/>
      <c r="C9" s="10">
        <f>'Data Sheet'!B61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outlineLevel="1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58"/>
      <c r="C42" s="55"/>
      <c r="F42" s="3"/>
    </row>
    <row r="43" spans="1:6" x14ac:dyDescent="0.2">
      <c r="A43" s="56"/>
      <c r="B43" s="64" t="s">
        <v>247</v>
      </c>
      <c r="C43" s="55"/>
      <c r="F43" s="3"/>
    </row>
    <row r="44" spans="1:6" outlineLevel="1" x14ac:dyDescent="0.2">
      <c r="A44" s="56"/>
      <c r="B44" s="58" t="s">
        <v>78</v>
      </c>
      <c r="C44" s="55" t="s">
        <v>79</v>
      </c>
      <c r="D44" s="2" t="s">
        <v>48</v>
      </c>
      <c r="E44" s="2" t="s">
        <v>6</v>
      </c>
      <c r="F44" s="7" t="s">
        <v>80</v>
      </c>
    </row>
    <row r="45" spans="1:6" outlineLevel="1" x14ac:dyDescent="0.2">
      <c r="A45" s="56"/>
      <c r="B45" s="57"/>
      <c r="C45" s="65"/>
      <c r="D45" s="51"/>
      <c r="E45" s="30">
        <f>$A$5-B45+1</f>
        <v>44743</v>
      </c>
      <c r="F45" s="72">
        <f>D45*E45</f>
        <v>0</v>
      </c>
    </row>
    <row r="46" spans="1:6" outlineLevel="1" x14ac:dyDescent="0.2">
      <c r="A46" s="56"/>
      <c r="B46" s="57"/>
      <c r="C46" s="65"/>
      <c r="D46" s="51"/>
      <c r="E46" s="30">
        <f t="shared" ref="E46:E54" si="0">$A$5-B46+1</f>
        <v>44743</v>
      </c>
      <c r="F46" s="72">
        <f t="shared" ref="F46:F54" si="1">D46*E46</f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65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outlineLevel="1" x14ac:dyDescent="0.2">
      <c r="A54" s="56"/>
      <c r="B54" s="57"/>
      <c r="C54" s="50"/>
      <c r="D54" s="51"/>
      <c r="E54" s="30">
        <f t="shared" si="0"/>
        <v>44743</v>
      </c>
      <c r="F54" s="72">
        <f t="shared" si="1"/>
        <v>0</v>
      </c>
    </row>
    <row r="55" spans="1:6" s="14" customFormat="1" ht="12" thickBot="1" x14ac:dyDescent="0.25">
      <c r="A55" s="38"/>
      <c r="B55" s="58" t="s">
        <v>3</v>
      </c>
      <c r="C55" s="39"/>
      <c r="D55" s="67">
        <f>SUM(D45:D54)</f>
        <v>0</v>
      </c>
      <c r="F55" s="73">
        <f>SUM(F45:F54)</f>
        <v>0</v>
      </c>
    </row>
    <row r="56" spans="1:6" x14ac:dyDescent="0.2">
      <c r="A56" s="37"/>
      <c r="B56" s="1"/>
      <c r="C56" s="40"/>
      <c r="F56" s="14"/>
    </row>
    <row r="57" spans="1:6" ht="12" thickBot="1" x14ac:dyDescent="0.25">
      <c r="B57" s="55" t="s">
        <v>84</v>
      </c>
      <c r="F57" s="67">
        <f>ROUND(F55/('Data Sheet'!$B$6-'Data Sheet'!$B$4+1),2)</f>
        <v>0</v>
      </c>
    </row>
    <row r="59" spans="1:6" x14ac:dyDescent="0.2">
      <c r="B59" s="68" t="s">
        <v>22</v>
      </c>
      <c r="C59" s="22"/>
      <c r="D59" s="22"/>
      <c r="E59" s="24"/>
      <c r="F59" s="25"/>
    </row>
    <row r="60" spans="1:6" outlineLevel="1" x14ac:dyDescent="0.2">
      <c r="B60" s="58" t="s">
        <v>78</v>
      </c>
      <c r="C60" s="55" t="s">
        <v>79</v>
      </c>
      <c r="D60" s="2" t="s">
        <v>48</v>
      </c>
      <c r="E60" s="2" t="s">
        <v>6</v>
      </c>
      <c r="F60" s="7" t="s">
        <v>80</v>
      </c>
    </row>
    <row r="61" spans="1:6" outlineLevel="1" x14ac:dyDescent="0.2">
      <c r="B61" s="70"/>
      <c r="C61" s="71"/>
      <c r="D61" s="74"/>
      <c r="E61" s="24">
        <f>$A$5-B61+1</f>
        <v>44743</v>
      </c>
      <c r="F61" s="75">
        <f>D61*E61</f>
        <v>0</v>
      </c>
    </row>
    <row r="62" spans="1:6" outlineLevel="1" x14ac:dyDescent="0.2">
      <c r="B62" s="70"/>
      <c r="C62" s="71"/>
      <c r="D62" s="74"/>
      <c r="E62" s="24">
        <f t="shared" ref="E62:E80" si="2">$A$5-B62+1</f>
        <v>44743</v>
      </c>
      <c r="F62" s="75">
        <f t="shared" ref="F62:F80" si="3">D62*E62</f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outlineLevel="1" x14ac:dyDescent="0.2">
      <c r="B80" s="70"/>
      <c r="C80" s="71"/>
      <c r="D80" s="74"/>
      <c r="E80" s="24">
        <f t="shared" si="2"/>
        <v>44743</v>
      </c>
      <c r="F80" s="75">
        <f t="shared" si="3"/>
        <v>0</v>
      </c>
    </row>
    <row r="81" spans="2:8" ht="12" thickBot="1" x14ac:dyDescent="0.25">
      <c r="B81" s="58" t="s">
        <v>3</v>
      </c>
      <c r="C81" s="39"/>
      <c r="D81" s="67">
        <f>SUM(D61:D80)</f>
        <v>0</v>
      </c>
      <c r="E81" s="14"/>
      <c r="F81" s="67">
        <f>SUM(F61:F80)</f>
        <v>0</v>
      </c>
    </row>
    <row r="82" spans="2:8" x14ac:dyDescent="0.2">
      <c r="B82" s="23"/>
      <c r="C82" s="22"/>
      <c r="D82" s="31"/>
      <c r="E82" s="31"/>
      <c r="F82" s="31"/>
    </row>
    <row r="83" spans="2:8" ht="12" thickBot="1" x14ac:dyDescent="0.25">
      <c r="B83" s="55" t="s">
        <v>84</v>
      </c>
      <c r="D83" s="31"/>
      <c r="E83" s="31"/>
      <c r="F83" s="67">
        <f>ROUND(F81/('Data Sheet'!$B$6-'Data Sheet'!$B$4+1),2)</f>
        <v>0</v>
      </c>
      <c r="H83" s="66"/>
    </row>
    <row r="84" spans="2:8" x14ac:dyDescent="0.2">
      <c r="D84" s="31"/>
      <c r="E84" s="31"/>
      <c r="F84" s="31"/>
    </row>
    <row r="85" spans="2:8" x14ac:dyDescent="0.2">
      <c r="B85" s="68"/>
      <c r="D85" s="31"/>
      <c r="E85" s="31"/>
      <c r="F85" s="31"/>
    </row>
    <row r="86" spans="2:8" x14ac:dyDescent="0.2">
      <c r="D86" s="31"/>
      <c r="E86" s="31"/>
      <c r="F86" s="31"/>
    </row>
  </sheetData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orientation="landscape" r:id="rId1"/>
  <headerFooter alignWithMargins="0">
    <oddHeader xml:space="preserve">&amp;C&amp;"Arial,Bold"Kelpador Investments Pty Ltd ATF Kelpador Superannuation Fund
</oddHeader>
    <oddFooter>&amp;L&amp;6&amp;Z&amp;F&amp;C&amp;6&amp;A&amp;R&amp;6&amp;D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86"/>
  <sheetViews>
    <sheetView topLeftCell="A12" workbookViewId="0">
      <selection activeCell="J59" activeCellId="1" sqref="F30:F31 J59"/>
    </sheetView>
  </sheetViews>
  <sheetFormatPr defaultColWidth="9.140625" defaultRowHeight="11.25" outlineLevelRow="1" x14ac:dyDescent="0.2"/>
  <cols>
    <col min="1" max="1" width="6.140625" style="1" bestFit="1" customWidth="1"/>
    <col min="2" max="2" width="8.7109375" style="10" customWidth="1"/>
    <col min="3" max="3" width="49.7109375" style="1" bestFit="1" customWidth="1"/>
    <col min="4" max="4" width="14.42578125" style="1" customWidth="1"/>
    <col min="5" max="5" width="8.7109375" style="1" bestFit="1" customWidth="1"/>
    <col min="6" max="6" width="16" style="1" bestFit="1" customWidth="1"/>
    <col min="7" max="7" width="8.42578125" style="1" bestFit="1" customWidth="1"/>
    <col min="8" max="8" width="9.5703125" style="1" bestFit="1" customWidth="1"/>
    <col min="9" max="9" width="10.140625" style="1" bestFit="1" customWidth="1"/>
    <col min="10" max="16384" width="9.140625" style="1"/>
  </cols>
  <sheetData>
    <row r="1" spans="1:6" x14ac:dyDescent="0.2">
      <c r="A1" s="347" t="str">
        <f>'Data Sheet'!B2</f>
        <v>Oak Pension Fund</v>
      </c>
      <c r="B1" s="347"/>
      <c r="C1" s="347"/>
      <c r="D1" s="347"/>
      <c r="E1" s="347"/>
      <c r="F1" s="347"/>
    </row>
    <row r="3" spans="1:6" x14ac:dyDescent="0.2">
      <c r="A3" s="80" t="s">
        <v>87</v>
      </c>
      <c r="B3" s="4"/>
      <c r="C3" s="4"/>
      <c r="D3" s="4"/>
      <c r="E3" s="4"/>
      <c r="F3" s="4"/>
    </row>
    <row r="4" spans="1:6" x14ac:dyDescent="0.2">
      <c r="A4" s="35"/>
      <c r="B4" s="4"/>
      <c r="C4" s="4"/>
      <c r="D4" s="4"/>
      <c r="E4" s="4"/>
      <c r="F4" s="4"/>
    </row>
    <row r="5" spans="1:6" x14ac:dyDescent="0.2">
      <c r="A5" s="79">
        <f>'Data Sheet'!$B$6</f>
        <v>44742</v>
      </c>
      <c r="B5" s="4"/>
      <c r="C5" s="4"/>
      <c r="D5" s="4"/>
      <c r="E5" s="4"/>
      <c r="F5" s="4"/>
    </row>
    <row r="6" spans="1:6" x14ac:dyDescent="0.2">
      <c r="A6" s="36"/>
      <c r="F6" s="7"/>
    </row>
    <row r="7" spans="1:6" x14ac:dyDescent="0.2">
      <c r="A7" s="360" t="s">
        <v>72</v>
      </c>
      <c r="B7" s="360"/>
      <c r="C7" s="10">
        <f>'Data Sheet'!B66</f>
        <v>0</v>
      </c>
      <c r="D7" s="360"/>
      <c r="E7" s="360"/>
      <c r="F7" s="10"/>
    </row>
    <row r="8" spans="1:6" x14ac:dyDescent="0.2">
      <c r="A8" s="360" t="s">
        <v>89</v>
      </c>
      <c r="B8" s="360"/>
      <c r="C8" s="10">
        <f>'Data Sheet'!B68</f>
        <v>0</v>
      </c>
      <c r="D8" s="360" t="s">
        <v>73</v>
      </c>
      <c r="E8" s="360"/>
      <c r="F8" s="69">
        <f>'Data Sheet'!B70</f>
        <v>0</v>
      </c>
    </row>
    <row r="9" spans="1:6" x14ac:dyDescent="0.2">
      <c r="A9" s="360" t="s">
        <v>77</v>
      </c>
      <c r="B9" s="360"/>
      <c r="C9" s="10">
        <f>'Data Sheet'!B72</f>
        <v>0</v>
      </c>
      <c r="D9" s="56" t="s">
        <v>75</v>
      </c>
      <c r="E9" s="58">
        <f>'Data Sheet'!$B$4</f>
        <v>44378</v>
      </c>
      <c r="F9" s="10">
        <f>ROUNDDOWN(YEARFRAC(F8,E9),0)</f>
        <v>121</v>
      </c>
    </row>
    <row r="10" spans="1:6" ht="12" thickBot="1" x14ac:dyDescent="0.25">
      <c r="A10" s="59"/>
      <c r="B10" s="60"/>
      <c r="C10" s="61"/>
      <c r="D10" s="62"/>
      <c r="E10" s="62"/>
      <c r="F10" s="63"/>
    </row>
    <row r="11" spans="1:6" x14ac:dyDescent="0.2">
      <c r="A11" s="56"/>
      <c r="B11" s="58"/>
      <c r="C11" s="55"/>
      <c r="F11" s="3"/>
    </row>
    <row r="12" spans="1:6" x14ac:dyDescent="0.2">
      <c r="A12" s="56"/>
      <c r="B12" s="64" t="s">
        <v>81</v>
      </c>
      <c r="C12" s="55"/>
      <c r="F12" s="3"/>
    </row>
    <row r="13" spans="1:6" x14ac:dyDescent="0.2">
      <c r="A13" s="56"/>
      <c r="B13" s="58" t="s">
        <v>78</v>
      </c>
      <c r="C13" s="55" t="s">
        <v>79</v>
      </c>
      <c r="D13" s="2" t="s">
        <v>48</v>
      </c>
      <c r="E13" s="2" t="s">
        <v>6</v>
      </c>
      <c r="F13" s="7" t="s">
        <v>80</v>
      </c>
    </row>
    <row r="14" spans="1:6" outlineLevel="1" x14ac:dyDescent="0.2">
      <c r="A14" s="56"/>
      <c r="B14" s="57"/>
      <c r="C14" s="65"/>
      <c r="D14" s="51"/>
      <c r="E14" s="30">
        <f>$A$5-B14+1</f>
        <v>44743</v>
      </c>
      <c r="F14" s="72">
        <f>D14*E14</f>
        <v>0</v>
      </c>
    </row>
    <row r="15" spans="1:6" outlineLevel="1" x14ac:dyDescent="0.2">
      <c r="A15" s="56"/>
      <c r="B15" s="57"/>
      <c r="C15" s="65"/>
      <c r="D15" s="51"/>
      <c r="E15" s="30">
        <f>$A$5-B15+1</f>
        <v>44743</v>
      </c>
      <c r="F15" s="72">
        <f>D15*E15</f>
        <v>0</v>
      </c>
    </row>
    <row r="16" spans="1:6" ht="12" thickBot="1" x14ac:dyDescent="0.25">
      <c r="A16" s="56"/>
      <c r="B16" s="58" t="s">
        <v>3</v>
      </c>
      <c r="C16" s="55"/>
      <c r="D16" s="67">
        <f>SUM(D14:D15)</f>
        <v>0</v>
      </c>
      <c r="E16" s="14"/>
      <c r="F16" s="73">
        <f>SUM(F14:F15)</f>
        <v>0</v>
      </c>
    </row>
    <row r="17" spans="1:6" x14ac:dyDescent="0.2">
      <c r="A17" s="56"/>
      <c r="B17" s="58"/>
      <c r="C17" s="55"/>
      <c r="F17" s="3"/>
    </row>
    <row r="18" spans="1:6" ht="12" thickBot="1" x14ac:dyDescent="0.25">
      <c r="A18" s="56"/>
      <c r="B18" s="55" t="s">
        <v>84</v>
      </c>
      <c r="F18" s="67">
        <f>ROUND(F16/('Data Sheet'!$B$6-'Data Sheet'!$B$4+1),2)</f>
        <v>0</v>
      </c>
    </row>
    <row r="19" spans="1:6" x14ac:dyDescent="0.2">
      <c r="A19" s="56"/>
      <c r="B19" s="58"/>
      <c r="C19" s="55"/>
      <c r="F19" s="3"/>
    </row>
    <row r="20" spans="1:6" x14ac:dyDescent="0.2">
      <c r="A20" s="56"/>
      <c r="B20" s="64" t="s">
        <v>83</v>
      </c>
      <c r="C20" s="55"/>
      <c r="F20" s="3"/>
    </row>
    <row r="21" spans="1:6" x14ac:dyDescent="0.2">
      <c r="A21" s="56"/>
      <c r="B21" s="58" t="s">
        <v>78</v>
      </c>
      <c r="C21" s="55" t="s">
        <v>79</v>
      </c>
      <c r="D21" s="2" t="s">
        <v>48</v>
      </c>
      <c r="E21" s="2" t="s">
        <v>6</v>
      </c>
      <c r="F21" s="7" t="s">
        <v>80</v>
      </c>
    </row>
    <row r="22" spans="1:6" outlineLevel="1" x14ac:dyDescent="0.2">
      <c r="A22" s="56"/>
      <c r="B22" s="57"/>
      <c r="C22" s="65"/>
      <c r="D22" s="51"/>
      <c r="E22" s="30">
        <f>$A$5-B22+1</f>
        <v>44743</v>
      </c>
      <c r="F22" s="72">
        <f>D22*E22</f>
        <v>0</v>
      </c>
    </row>
    <row r="23" spans="1:6" outlineLevel="1" x14ac:dyDescent="0.2">
      <c r="A23" s="56"/>
      <c r="B23" s="57"/>
      <c r="C23" s="65"/>
      <c r="D23" s="51"/>
      <c r="E23" s="30">
        <f>$A$5-B23+1</f>
        <v>44743</v>
      </c>
      <c r="F23" s="72">
        <f>D23*E23</f>
        <v>0</v>
      </c>
    </row>
    <row r="24" spans="1:6" ht="12" thickBot="1" x14ac:dyDescent="0.25">
      <c r="A24" s="56"/>
      <c r="B24" s="58" t="s">
        <v>3</v>
      </c>
      <c r="C24" s="55"/>
      <c r="D24" s="67">
        <f>SUM(D22:D23)</f>
        <v>0</v>
      </c>
      <c r="E24" s="14"/>
      <c r="F24" s="73">
        <f>SUM(F22:F23)</f>
        <v>0</v>
      </c>
    </row>
    <row r="25" spans="1:6" x14ac:dyDescent="0.2">
      <c r="A25" s="56"/>
      <c r="B25" s="58"/>
      <c r="C25" s="55"/>
      <c r="F25" s="3"/>
    </row>
    <row r="26" spans="1:6" ht="12" thickBot="1" x14ac:dyDescent="0.25">
      <c r="A26" s="56"/>
      <c r="B26" s="55" t="s">
        <v>84</v>
      </c>
      <c r="F26" s="67">
        <f>ROUND(F24/('Data Sheet'!$B$6-'Data Sheet'!$B$4+1),2)</f>
        <v>0</v>
      </c>
    </row>
    <row r="27" spans="1:6" x14ac:dyDescent="0.2">
      <c r="A27" s="56"/>
      <c r="B27" s="58"/>
      <c r="C27" s="55"/>
      <c r="F27" s="3"/>
    </row>
    <row r="28" spans="1:6" outlineLevel="1" x14ac:dyDescent="0.2">
      <c r="A28" s="56"/>
      <c r="B28" s="252" t="s">
        <v>275</v>
      </c>
      <c r="C28" s="55"/>
      <c r="F28" s="3"/>
    </row>
    <row r="29" spans="1:6" outlineLevel="1" x14ac:dyDescent="0.2">
      <c r="A29" s="56"/>
      <c r="B29" s="58" t="s">
        <v>48</v>
      </c>
      <c r="C29" s="177" t="s">
        <v>276</v>
      </c>
      <c r="D29" s="177" t="s">
        <v>128</v>
      </c>
      <c r="E29" s="177" t="s">
        <v>127</v>
      </c>
      <c r="F29" s="177" t="s">
        <v>277</v>
      </c>
    </row>
    <row r="30" spans="1:6" outlineLevel="1" x14ac:dyDescent="0.2">
      <c r="A30" s="56"/>
      <c r="B30" s="77">
        <f>D22</f>
        <v>0</v>
      </c>
      <c r="C30" s="253"/>
      <c r="D30" s="14">
        <f>ROUND(B30*C30,0)</f>
        <v>0</v>
      </c>
      <c r="E30" s="14">
        <f>B30-D30</f>
        <v>0</v>
      </c>
      <c r="F30" s="151">
        <f>-ROUND(D30*15%,2)</f>
        <v>0</v>
      </c>
    </row>
    <row r="31" spans="1:6" outlineLevel="1" x14ac:dyDescent="0.2">
      <c r="A31" s="56"/>
      <c r="B31" s="77">
        <f>D23</f>
        <v>0</v>
      </c>
      <c r="C31" s="253"/>
      <c r="D31" s="14">
        <f>ROUND(B31*C31,0)</f>
        <v>0</v>
      </c>
      <c r="E31" s="14">
        <f>B31-D31</f>
        <v>0</v>
      </c>
      <c r="F31" s="151">
        <f>-ROUND(D31*15%,2)</f>
        <v>0</v>
      </c>
    </row>
    <row r="32" spans="1:6" ht="12" outlineLevel="1" thickBot="1" x14ac:dyDescent="0.25">
      <c r="A32" s="56"/>
      <c r="B32" s="58"/>
      <c r="C32" s="55"/>
      <c r="D32" s="67">
        <f>SUM(D30:D31)</f>
        <v>0</v>
      </c>
      <c r="E32" s="67">
        <f>SUM(E30:E31)</f>
        <v>0</v>
      </c>
      <c r="F32" s="67">
        <f>SUM(F30:F31)</f>
        <v>0</v>
      </c>
    </row>
    <row r="33" spans="1:6" outlineLevel="1" x14ac:dyDescent="0.2">
      <c r="A33" s="56"/>
      <c r="B33" s="58"/>
      <c r="C33" s="55"/>
      <c r="F33" s="3"/>
    </row>
    <row r="34" spans="1:6" x14ac:dyDescent="0.2">
      <c r="A34" s="56"/>
      <c r="B34" s="64" t="s">
        <v>248</v>
      </c>
      <c r="C34" s="55"/>
      <c r="F34" s="3"/>
    </row>
    <row r="35" spans="1:6" x14ac:dyDescent="0.2">
      <c r="A35" s="56"/>
      <c r="B35" s="58" t="s">
        <v>78</v>
      </c>
      <c r="C35" s="55" t="s">
        <v>79</v>
      </c>
      <c r="D35" s="2" t="s">
        <v>48</v>
      </c>
      <c r="E35" s="2" t="s">
        <v>6</v>
      </c>
      <c r="F35" s="7" t="s">
        <v>80</v>
      </c>
    </row>
    <row r="36" spans="1:6" outlineLevel="1" x14ac:dyDescent="0.2">
      <c r="A36" s="56"/>
      <c r="B36" s="57"/>
      <c r="C36" s="65"/>
      <c r="D36" s="51"/>
      <c r="E36" s="30">
        <f>$A$5-B36+1</f>
        <v>44743</v>
      </c>
      <c r="F36" s="72">
        <f>D36*E36</f>
        <v>0</v>
      </c>
    </row>
    <row r="37" spans="1:6" outlineLevel="1" x14ac:dyDescent="0.2">
      <c r="A37" s="56"/>
      <c r="B37" s="57"/>
      <c r="C37" s="65"/>
      <c r="D37" s="51"/>
      <c r="E37" s="30">
        <f>$A$5-B37+1</f>
        <v>44743</v>
      </c>
      <c r="F37" s="72">
        <f>D37*E37</f>
        <v>0</v>
      </c>
    </row>
    <row r="38" spans="1:6" ht="12" thickBot="1" x14ac:dyDescent="0.25">
      <c r="A38" s="56"/>
      <c r="B38" s="58" t="s">
        <v>3</v>
      </c>
      <c r="C38" s="55"/>
      <c r="D38" s="67">
        <f>SUM(D36:D37)</f>
        <v>0</v>
      </c>
      <c r="E38" s="14"/>
      <c r="F38" s="73">
        <f>SUM(F36:F37)</f>
        <v>0</v>
      </c>
    </row>
    <row r="39" spans="1:6" x14ac:dyDescent="0.2">
      <c r="A39" s="56"/>
      <c r="B39" s="58"/>
      <c r="C39" s="55"/>
      <c r="F39" s="3"/>
    </row>
    <row r="40" spans="1:6" ht="12" thickBot="1" x14ac:dyDescent="0.25">
      <c r="A40" s="56"/>
      <c r="B40" s="55" t="s">
        <v>84</v>
      </c>
      <c r="F40" s="67">
        <f>ROUND(F38/('Data Sheet'!$B$6-'Data Sheet'!$B$4+1),2)</f>
        <v>0</v>
      </c>
    </row>
    <row r="41" spans="1:6" x14ac:dyDescent="0.2">
      <c r="A41" s="56"/>
      <c r="B41" s="58"/>
      <c r="C41" s="55"/>
      <c r="F41" s="3"/>
    </row>
    <row r="42" spans="1:6" x14ac:dyDescent="0.2">
      <c r="A42" s="56"/>
      <c r="B42" s="58"/>
      <c r="C42" s="55"/>
      <c r="F42" s="3"/>
    </row>
    <row r="43" spans="1:6" x14ac:dyDescent="0.2">
      <c r="A43" s="56"/>
      <c r="B43" s="64" t="s">
        <v>247</v>
      </c>
      <c r="C43" s="55"/>
      <c r="F43" s="3"/>
    </row>
    <row r="44" spans="1:6" outlineLevel="1" x14ac:dyDescent="0.2">
      <c r="A44" s="56"/>
      <c r="B44" s="58" t="s">
        <v>78</v>
      </c>
      <c r="C44" s="55" t="s">
        <v>79</v>
      </c>
      <c r="D44" s="2" t="s">
        <v>48</v>
      </c>
      <c r="E44" s="2" t="s">
        <v>6</v>
      </c>
      <c r="F44" s="7" t="s">
        <v>80</v>
      </c>
    </row>
    <row r="45" spans="1:6" outlineLevel="1" x14ac:dyDescent="0.2">
      <c r="A45" s="56"/>
      <c r="B45" s="57"/>
      <c r="C45" s="65"/>
      <c r="D45" s="51"/>
      <c r="E45" s="30">
        <f>$A$5-B45+1</f>
        <v>44743</v>
      </c>
      <c r="F45" s="72">
        <f>D45*E45</f>
        <v>0</v>
      </c>
    </row>
    <row r="46" spans="1:6" outlineLevel="1" x14ac:dyDescent="0.2">
      <c r="A46" s="56"/>
      <c r="B46" s="57"/>
      <c r="C46" s="65"/>
      <c r="D46" s="51"/>
      <c r="E46" s="30">
        <f t="shared" ref="E46:E54" si="0">$A$5-B46+1</f>
        <v>44743</v>
      </c>
      <c r="F46" s="72">
        <f t="shared" ref="F46:F54" si="1">D46*E46</f>
        <v>0</v>
      </c>
    </row>
    <row r="47" spans="1:6" outlineLevel="1" x14ac:dyDescent="0.2">
      <c r="A47" s="56"/>
      <c r="B47" s="57"/>
      <c r="C47" s="65"/>
      <c r="D47" s="51"/>
      <c r="E47" s="30">
        <f t="shared" si="0"/>
        <v>44743</v>
      </c>
      <c r="F47" s="72">
        <f t="shared" si="1"/>
        <v>0</v>
      </c>
    </row>
    <row r="48" spans="1:6" outlineLevel="1" x14ac:dyDescent="0.2">
      <c r="A48" s="56"/>
      <c r="B48" s="57"/>
      <c r="C48" s="65"/>
      <c r="D48" s="51"/>
      <c r="E48" s="30">
        <f t="shared" si="0"/>
        <v>44743</v>
      </c>
      <c r="F48" s="72">
        <f t="shared" si="1"/>
        <v>0</v>
      </c>
    </row>
    <row r="49" spans="1:6" outlineLevel="1" x14ac:dyDescent="0.2">
      <c r="A49" s="56"/>
      <c r="B49" s="57"/>
      <c r="C49" s="65"/>
      <c r="D49" s="51"/>
      <c r="E49" s="30">
        <f t="shared" si="0"/>
        <v>44743</v>
      </c>
      <c r="F49" s="72">
        <f t="shared" si="1"/>
        <v>0</v>
      </c>
    </row>
    <row r="50" spans="1:6" outlineLevel="1" x14ac:dyDescent="0.2">
      <c r="A50" s="56"/>
      <c r="B50" s="57"/>
      <c r="C50" s="65"/>
      <c r="D50" s="51"/>
      <c r="E50" s="30">
        <f t="shared" si="0"/>
        <v>44743</v>
      </c>
      <c r="F50" s="72">
        <f t="shared" si="1"/>
        <v>0</v>
      </c>
    </row>
    <row r="51" spans="1:6" outlineLevel="1" x14ac:dyDescent="0.2">
      <c r="A51" s="56"/>
      <c r="B51" s="57"/>
      <c r="C51" s="50"/>
      <c r="D51" s="51"/>
      <c r="E51" s="30">
        <f t="shared" si="0"/>
        <v>44743</v>
      </c>
      <c r="F51" s="72">
        <f t="shared" si="1"/>
        <v>0</v>
      </c>
    </row>
    <row r="52" spans="1:6" outlineLevel="1" x14ac:dyDescent="0.2">
      <c r="A52" s="56"/>
      <c r="B52" s="57"/>
      <c r="C52" s="50"/>
      <c r="D52" s="51"/>
      <c r="E52" s="30">
        <f t="shared" si="0"/>
        <v>44743</v>
      </c>
      <c r="F52" s="72">
        <f t="shared" si="1"/>
        <v>0</v>
      </c>
    </row>
    <row r="53" spans="1:6" outlineLevel="1" x14ac:dyDescent="0.2">
      <c r="A53" s="56"/>
      <c r="B53" s="57"/>
      <c r="C53" s="50"/>
      <c r="D53" s="51"/>
      <c r="E53" s="30">
        <f t="shared" si="0"/>
        <v>44743</v>
      </c>
      <c r="F53" s="72">
        <f t="shared" si="1"/>
        <v>0</v>
      </c>
    </row>
    <row r="54" spans="1:6" outlineLevel="1" x14ac:dyDescent="0.2">
      <c r="A54" s="56"/>
      <c r="B54" s="57"/>
      <c r="C54" s="50"/>
      <c r="D54" s="51"/>
      <c r="E54" s="30">
        <f t="shared" si="0"/>
        <v>44743</v>
      </c>
      <c r="F54" s="72">
        <f t="shared" si="1"/>
        <v>0</v>
      </c>
    </row>
    <row r="55" spans="1:6" s="14" customFormat="1" ht="12" thickBot="1" x14ac:dyDescent="0.25">
      <c r="A55" s="38"/>
      <c r="B55" s="58" t="s">
        <v>3</v>
      </c>
      <c r="C55" s="39"/>
      <c r="D55" s="67">
        <f>SUM(D45:D54)</f>
        <v>0</v>
      </c>
      <c r="F55" s="73">
        <f>SUM(F45:F54)</f>
        <v>0</v>
      </c>
    </row>
    <row r="56" spans="1:6" x14ac:dyDescent="0.2">
      <c r="A56" s="37"/>
      <c r="B56" s="1"/>
      <c r="C56" s="40"/>
      <c r="F56" s="14"/>
    </row>
    <row r="57" spans="1:6" ht="12" thickBot="1" x14ac:dyDescent="0.25">
      <c r="B57" s="55" t="s">
        <v>84</v>
      </c>
      <c r="F57" s="67">
        <f>ROUND(F55/('Data Sheet'!$B$6-'Data Sheet'!$B$4+1),2)</f>
        <v>0</v>
      </c>
    </row>
    <row r="59" spans="1:6" x14ac:dyDescent="0.2">
      <c r="B59" s="68" t="s">
        <v>22</v>
      </c>
      <c r="C59" s="22"/>
      <c r="D59" s="22"/>
      <c r="E59" s="24"/>
      <c r="F59" s="25"/>
    </row>
    <row r="60" spans="1:6" outlineLevel="1" x14ac:dyDescent="0.2">
      <c r="B60" s="58" t="s">
        <v>78</v>
      </c>
      <c r="C60" s="55" t="s">
        <v>79</v>
      </c>
      <c r="D60" s="2" t="s">
        <v>48</v>
      </c>
      <c r="E60" s="2" t="s">
        <v>6</v>
      </c>
      <c r="F60" s="7" t="s">
        <v>80</v>
      </c>
    </row>
    <row r="61" spans="1:6" outlineLevel="1" x14ac:dyDescent="0.2">
      <c r="B61" s="70"/>
      <c r="C61" s="71"/>
      <c r="D61" s="74"/>
      <c r="E61" s="24">
        <f>$A$5-B61+1</f>
        <v>44743</v>
      </c>
      <c r="F61" s="75">
        <f>D61*E61</f>
        <v>0</v>
      </c>
    </row>
    <row r="62" spans="1:6" outlineLevel="1" x14ac:dyDescent="0.2">
      <c r="B62" s="70"/>
      <c r="C62" s="71"/>
      <c r="D62" s="74"/>
      <c r="E62" s="24">
        <f t="shared" ref="E62:E80" si="2">$A$5-B62+1</f>
        <v>44743</v>
      </c>
      <c r="F62" s="75">
        <f t="shared" ref="F62:F80" si="3">D62*E62</f>
        <v>0</v>
      </c>
    </row>
    <row r="63" spans="1:6" outlineLevel="1" x14ac:dyDescent="0.2">
      <c r="B63" s="70"/>
      <c r="C63" s="71"/>
      <c r="D63" s="74"/>
      <c r="E63" s="24">
        <f t="shared" si="2"/>
        <v>44743</v>
      </c>
      <c r="F63" s="75">
        <f t="shared" si="3"/>
        <v>0</v>
      </c>
    </row>
    <row r="64" spans="1:6" outlineLevel="1" x14ac:dyDescent="0.2">
      <c r="B64" s="70"/>
      <c r="C64" s="71"/>
      <c r="D64" s="74"/>
      <c r="E64" s="24">
        <f t="shared" si="2"/>
        <v>44743</v>
      </c>
      <c r="F64" s="75">
        <f t="shared" si="3"/>
        <v>0</v>
      </c>
    </row>
    <row r="65" spans="2:6" outlineLevel="1" x14ac:dyDescent="0.2">
      <c r="B65" s="70"/>
      <c r="C65" s="71"/>
      <c r="D65" s="74"/>
      <c r="E65" s="24">
        <f t="shared" si="2"/>
        <v>44743</v>
      </c>
      <c r="F65" s="75">
        <f t="shared" si="3"/>
        <v>0</v>
      </c>
    </row>
    <row r="66" spans="2:6" outlineLevel="1" x14ac:dyDescent="0.2">
      <c r="B66" s="70"/>
      <c r="C66" s="71"/>
      <c r="D66" s="74"/>
      <c r="E66" s="24">
        <f t="shared" si="2"/>
        <v>44743</v>
      </c>
      <c r="F66" s="75">
        <f t="shared" si="3"/>
        <v>0</v>
      </c>
    </row>
    <row r="67" spans="2:6" outlineLevel="1" x14ac:dyDescent="0.2">
      <c r="B67" s="70"/>
      <c r="C67" s="71"/>
      <c r="D67" s="74"/>
      <c r="E67" s="24">
        <f t="shared" si="2"/>
        <v>44743</v>
      </c>
      <c r="F67" s="75">
        <f t="shared" si="3"/>
        <v>0</v>
      </c>
    </row>
    <row r="68" spans="2:6" outlineLevel="1" x14ac:dyDescent="0.2">
      <c r="B68" s="70"/>
      <c r="C68" s="71"/>
      <c r="D68" s="74"/>
      <c r="E68" s="24">
        <f t="shared" si="2"/>
        <v>44743</v>
      </c>
      <c r="F68" s="75">
        <f t="shared" si="3"/>
        <v>0</v>
      </c>
    </row>
    <row r="69" spans="2:6" outlineLevel="1" x14ac:dyDescent="0.2">
      <c r="B69" s="70"/>
      <c r="C69" s="71"/>
      <c r="D69" s="74"/>
      <c r="E69" s="24">
        <f t="shared" si="2"/>
        <v>44743</v>
      </c>
      <c r="F69" s="75">
        <f t="shared" si="3"/>
        <v>0</v>
      </c>
    </row>
    <row r="70" spans="2:6" outlineLevel="1" x14ac:dyDescent="0.2">
      <c r="B70" s="70"/>
      <c r="C70" s="71"/>
      <c r="D70" s="74"/>
      <c r="E70" s="24">
        <f t="shared" si="2"/>
        <v>44743</v>
      </c>
      <c r="F70" s="75">
        <f t="shared" si="3"/>
        <v>0</v>
      </c>
    </row>
    <row r="71" spans="2:6" outlineLevel="1" x14ac:dyDescent="0.2">
      <c r="B71" s="70"/>
      <c r="C71" s="71"/>
      <c r="D71" s="74"/>
      <c r="E71" s="24">
        <f t="shared" si="2"/>
        <v>44743</v>
      </c>
      <c r="F71" s="75">
        <f t="shared" si="3"/>
        <v>0</v>
      </c>
    </row>
    <row r="72" spans="2:6" outlineLevel="1" x14ac:dyDescent="0.2">
      <c r="B72" s="70"/>
      <c r="C72" s="71"/>
      <c r="D72" s="74"/>
      <c r="E72" s="24">
        <f t="shared" si="2"/>
        <v>44743</v>
      </c>
      <c r="F72" s="75">
        <f t="shared" si="3"/>
        <v>0</v>
      </c>
    </row>
    <row r="73" spans="2:6" outlineLevel="1" x14ac:dyDescent="0.2">
      <c r="B73" s="70"/>
      <c r="C73" s="71"/>
      <c r="D73" s="74"/>
      <c r="E73" s="24">
        <f t="shared" si="2"/>
        <v>44743</v>
      </c>
      <c r="F73" s="75">
        <f t="shared" si="3"/>
        <v>0</v>
      </c>
    </row>
    <row r="74" spans="2:6" outlineLevel="1" x14ac:dyDescent="0.2">
      <c r="B74" s="70"/>
      <c r="C74" s="71"/>
      <c r="D74" s="74"/>
      <c r="E74" s="24">
        <f t="shared" si="2"/>
        <v>44743</v>
      </c>
      <c r="F74" s="75">
        <f t="shared" si="3"/>
        <v>0</v>
      </c>
    </row>
    <row r="75" spans="2:6" outlineLevel="1" x14ac:dyDescent="0.2">
      <c r="B75" s="70"/>
      <c r="C75" s="71"/>
      <c r="D75" s="74"/>
      <c r="E75" s="24">
        <f t="shared" si="2"/>
        <v>44743</v>
      </c>
      <c r="F75" s="75">
        <f t="shared" si="3"/>
        <v>0</v>
      </c>
    </row>
    <row r="76" spans="2:6" outlineLevel="1" x14ac:dyDescent="0.2">
      <c r="B76" s="70"/>
      <c r="C76" s="71"/>
      <c r="D76" s="74"/>
      <c r="E76" s="24">
        <f t="shared" si="2"/>
        <v>44743</v>
      </c>
      <c r="F76" s="75">
        <f t="shared" si="3"/>
        <v>0</v>
      </c>
    </row>
    <row r="77" spans="2:6" outlineLevel="1" x14ac:dyDescent="0.2">
      <c r="B77" s="70"/>
      <c r="C77" s="71"/>
      <c r="D77" s="74"/>
      <c r="E77" s="24">
        <f t="shared" si="2"/>
        <v>44743</v>
      </c>
      <c r="F77" s="75">
        <f t="shared" si="3"/>
        <v>0</v>
      </c>
    </row>
    <row r="78" spans="2:6" outlineLevel="1" x14ac:dyDescent="0.2">
      <c r="B78" s="70"/>
      <c r="C78" s="71"/>
      <c r="D78" s="74"/>
      <c r="E78" s="24">
        <f t="shared" si="2"/>
        <v>44743</v>
      </c>
      <c r="F78" s="75">
        <f t="shared" si="3"/>
        <v>0</v>
      </c>
    </row>
    <row r="79" spans="2:6" outlineLevel="1" x14ac:dyDescent="0.2">
      <c r="B79" s="70"/>
      <c r="C79" s="71"/>
      <c r="D79" s="74"/>
      <c r="E79" s="24">
        <f t="shared" si="2"/>
        <v>44743</v>
      </c>
      <c r="F79" s="75">
        <f t="shared" si="3"/>
        <v>0</v>
      </c>
    </row>
    <row r="80" spans="2:6" outlineLevel="1" x14ac:dyDescent="0.2">
      <c r="B80" s="70"/>
      <c r="C80" s="71"/>
      <c r="D80" s="74"/>
      <c r="E80" s="24">
        <f t="shared" si="2"/>
        <v>44743</v>
      </c>
      <c r="F80" s="75">
        <f t="shared" si="3"/>
        <v>0</v>
      </c>
    </row>
    <row r="81" spans="2:8" ht="12" thickBot="1" x14ac:dyDescent="0.25">
      <c r="B81" s="58" t="s">
        <v>3</v>
      </c>
      <c r="C81" s="39"/>
      <c r="D81" s="67">
        <f>SUM(D61:D80)</f>
        <v>0</v>
      </c>
      <c r="E81" s="14"/>
      <c r="F81" s="67">
        <f>SUM(F61:F80)</f>
        <v>0</v>
      </c>
    </row>
    <row r="82" spans="2:8" x14ac:dyDescent="0.2">
      <c r="B82" s="23"/>
      <c r="C82" s="22"/>
      <c r="D82" s="31"/>
      <c r="E82" s="31"/>
      <c r="F82" s="31"/>
    </row>
    <row r="83" spans="2:8" ht="12" thickBot="1" x14ac:dyDescent="0.25">
      <c r="B83" s="55" t="s">
        <v>84</v>
      </c>
      <c r="D83" s="31"/>
      <c r="E83" s="31"/>
      <c r="F83" s="67">
        <f>ROUND(F81/('Data Sheet'!$B$6-'Data Sheet'!$B$4+1),2)</f>
        <v>0</v>
      </c>
      <c r="H83" s="66"/>
    </row>
    <row r="84" spans="2:8" x14ac:dyDescent="0.2">
      <c r="D84" s="31"/>
      <c r="E84" s="31"/>
      <c r="F84" s="31"/>
    </row>
    <row r="85" spans="2:8" x14ac:dyDescent="0.2">
      <c r="B85" s="68"/>
      <c r="D85" s="31"/>
      <c r="E85" s="31"/>
      <c r="F85" s="31"/>
    </row>
    <row r="86" spans="2:8" x14ac:dyDescent="0.2">
      <c r="D86" s="31"/>
      <c r="E86" s="31"/>
      <c r="F86" s="31"/>
    </row>
  </sheetData>
  <mergeCells count="6">
    <mergeCell ref="A9:B9"/>
    <mergeCell ref="A1:F1"/>
    <mergeCell ref="A7:B7"/>
    <mergeCell ref="D7:E7"/>
    <mergeCell ref="A8:B8"/>
    <mergeCell ref="D8:E8"/>
  </mergeCells>
  <pageMargins left="0" right="0" top="0.55118110236220474" bottom="0.31496062992125984" header="0.15748031496062992" footer="0.15748031496062992"/>
  <pageSetup paperSize="9" orientation="landscape" r:id="rId1"/>
  <headerFooter alignWithMargins="0">
    <oddHeader xml:space="preserve">&amp;C&amp;"Arial,Bold"Kelpador Investments Pty Ltd ATF Kelpador Superannuation Fund
</oddHeader>
    <oddFooter>&amp;L&amp;6&amp;Z&amp;F&amp;C&amp;6&amp;A&amp;R&amp;6&amp;D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14</vt:i4>
      </vt:variant>
    </vt:vector>
  </HeadingPairs>
  <TitlesOfParts>
    <vt:vector size="38" baseType="lpstr">
      <vt:lpstr>COMPLETION NOTES</vt:lpstr>
      <vt:lpstr>SUMMARY</vt:lpstr>
      <vt:lpstr>Data Sheet</vt:lpstr>
      <vt:lpstr>Account 1</vt:lpstr>
      <vt:lpstr>Account 2</vt:lpstr>
      <vt:lpstr>Account 3</vt:lpstr>
      <vt:lpstr>Account 4</vt:lpstr>
      <vt:lpstr>Account 5</vt:lpstr>
      <vt:lpstr>Account 6</vt:lpstr>
      <vt:lpstr>Account 7</vt:lpstr>
      <vt:lpstr>Account 8</vt:lpstr>
      <vt:lpstr>Account 9</vt:lpstr>
      <vt:lpstr>Account 10</vt:lpstr>
      <vt:lpstr>Tax Calc</vt:lpstr>
      <vt:lpstr>Exempt Pension</vt:lpstr>
      <vt:lpstr>Provn Def Income Tax</vt:lpstr>
      <vt:lpstr>Prima Facie Tax</vt:lpstr>
      <vt:lpstr>Tax On Earnings</vt:lpstr>
      <vt:lpstr>2019 Taxable &amp; Tax Free Compone</vt:lpstr>
      <vt:lpstr>Taxable &amp; Tax Free Components</vt:lpstr>
      <vt:lpstr>Members accounts 2020</vt:lpstr>
      <vt:lpstr>Journal</vt:lpstr>
      <vt:lpstr>CY Minimum Pension Calc</vt:lpstr>
      <vt:lpstr>FY Minimum Pension Calc</vt:lpstr>
      <vt:lpstr>'Account 1'!Print_Area</vt:lpstr>
      <vt:lpstr>'Account 10'!Print_Area</vt:lpstr>
      <vt:lpstr>'Account 2'!Print_Area</vt:lpstr>
      <vt:lpstr>'Account 3'!Print_Area</vt:lpstr>
      <vt:lpstr>'Account 4'!Print_Area</vt:lpstr>
      <vt:lpstr>'Account 5'!Print_Area</vt:lpstr>
      <vt:lpstr>'Account 6'!Print_Area</vt:lpstr>
      <vt:lpstr>'Account 7'!Print_Area</vt:lpstr>
      <vt:lpstr>'Account 8'!Print_Area</vt:lpstr>
      <vt:lpstr>'Account 9'!Print_Area</vt:lpstr>
      <vt:lpstr>'Members accounts 2020'!Print_Area</vt:lpstr>
      <vt:lpstr>'Prima Facie Tax'!Print_Area</vt:lpstr>
      <vt:lpstr>'Provn Def Income Tax'!Print_Area</vt:lpstr>
      <vt:lpstr>'Tax Calc'!Print_Area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Greig</dc:creator>
  <cp:lastModifiedBy>Mark Taylor</cp:lastModifiedBy>
  <cp:lastPrinted>2021-01-18T01:06:27Z</cp:lastPrinted>
  <dcterms:created xsi:type="dcterms:W3CDTF">1999-03-05T05:52:42Z</dcterms:created>
  <dcterms:modified xsi:type="dcterms:W3CDTF">2023-01-08T23:06:22Z</dcterms:modified>
</cp:coreProperties>
</file>