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https://plusgrowth-my.sharepoint.com/personal/info_taxgain_com_au/Documents/SMSF/Neil/Austyle/"/>
    </mc:Choice>
  </mc:AlternateContent>
  <xr:revisionPtr revIDLastSave="0" documentId="8_{04C203E2-B1CC-420D-B5B3-3195714C91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2" i="1" l="1"/>
  <c r="F101" i="1"/>
  <c r="G93" i="1"/>
  <c r="G103" i="1"/>
  <c r="K102" i="1"/>
  <c r="J93" i="1"/>
  <c r="F91" i="1"/>
  <c r="F103" i="1" s="1"/>
  <c r="F90" i="1"/>
  <c r="F89" i="1"/>
  <c r="F88" i="1"/>
  <c r="F100" i="1" s="1"/>
  <c r="F84" i="1"/>
  <c r="F96" i="1" s="1"/>
  <c r="F83" i="1"/>
  <c r="F95" i="1" s="1"/>
  <c r="D42" i="1" l="1"/>
  <c r="D38" i="1"/>
  <c r="J69" i="1"/>
  <c r="K78" i="1"/>
  <c r="K77" i="1"/>
  <c r="K75" i="1"/>
  <c r="K74" i="1"/>
  <c r="G79" i="1" l="1"/>
  <c r="G102" i="1" s="1"/>
  <c r="G68" i="1"/>
  <c r="G45" i="1" l="1"/>
  <c r="K101" i="1" s="1"/>
  <c r="F13" i="1"/>
  <c r="I9" i="1"/>
  <c r="I5" i="1"/>
  <c r="G15" i="1" s="1"/>
  <c r="K71" i="1" s="1"/>
  <c r="E22" i="1"/>
  <c r="F22" i="1" s="1"/>
  <c r="F33" i="1" s="1"/>
  <c r="F55" i="1" s="1"/>
  <c r="E16" i="1"/>
  <c r="G32" i="1"/>
  <c r="G54" i="1" s="1"/>
  <c r="G77" i="1" s="1"/>
  <c r="G100" i="1" s="1"/>
  <c r="G33" i="1"/>
  <c r="G55" i="1" s="1"/>
  <c r="G78" i="1" s="1"/>
  <c r="G101" i="1" s="1"/>
  <c r="D10" i="1"/>
  <c r="D9" i="1"/>
  <c r="D8" i="1"/>
  <c r="D7" i="1"/>
  <c r="D6" i="1"/>
  <c r="D5" i="1"/>
  <c r="D22" i="1"/>
  <c r="D21" i="1"/>
  <c r="D20" i="1"/>
  <c r="D19" i="1"/>
  <c r="D18" i="1"/>
  <c r="D17" i="1"/>
  <c r="D16" i="1"/>
  <c r="D15" i="1"/>
  <c r="G13" i="1"/>
  <c r="E10" i="1"/>
  <c r="E9" i="1"/>
  <c r="E8" i="1"/>
  <c r="E7" i="1"/>
  <c r="E6" i="1"/>
  <c r="E11" i="1"/>
  <c r="G29" i="1"/>
  <c r="G30" i="1"/>
  <c r="E5" i="1"/>
  <c r="G51" i="1" l="1"/>
  <c r="G74" i="1" s="1"/>
  <c r="K95" i="1"/>
  <c r="G52" i="1"/>
  <c r="G75" i="1" s="1"/>
  <c r="K96" i="1"/>
  <c r="I10" i="1"/>
  <c r="G20" i="1" s="1"/>
  <c r="K76" i="1" s="1"/>
  <c r="E43" i="1"/>
  <c r="E39" i="1"/>
  <c r="E41" i="1"/>
  <c r="E37" i="1"/>
  <c r="E44" i="1"/>
  <c r="E40" i="1"/>
  <c r="E18" i="1"/>
  <c r="F18" i="1" s="1"/>
  <c r="F29" i="1" s="1"/>
  <c r="F51" i="1" s="1"/>
  <c r="I7" i="1"/>
  <c r="G17" i="1" s="1"/>
  <c r="K73" i="1" s="1"/>
  <c r="I11" i="1"/>
  <c r="E20" i="1"/>
  <c r="F20" i="1" s="1"/>
  <c r="F31" i="1" s="1"/>
  <c r="I8" i="1"/>
  <c r="I13" i="1"/>
  <c r="G26" i="1"/>
  <c r="G48" i="1" s="1"/>
  <c r="E15" i="1"/>
  <c r="F15" i="1" s="1"/>
  <c r="E17" i="1"/>
  <c r="F17" i="1" s="1"/>
  <c r="F28" i="1" s="1"/>
  <c r="F50" i="1" s="1"/>
  <c r="E19" i="1"/>
  <c r="F19" i="1" s="1"/>
  <c r="F30" i="1" s="1"/>
  <c r="F52" i="1" s="1"/>
  <c r="E21" i="1"/>
  <c r="F21" i="1" s="1"/>
  <c r="F32" i="1" s="1"/>
  <c r="F54" i="1" s="1"/>
  <c r="I6" i="1"/>
  <c r="G16" i="1" s="1"/>
  <c r="K72" i="1" s="1"/>
  <c r="K80" i="1" l="1"/>
  <c r="G31" i="1"/>
  <c r="G53" i="1" s="1"/>
  <c r="G76" i="1" s="1"/>
  <c r="G28" i="1"/>
  <c r="G50" i="1" s="1"/>
  <c r="G73" i="1" s="1"/>
  <c r="G96" i="1" s="1"/>
  <c r="G71" i="1"/>
  <c r="F26" i="1"/>
  <c r="F48" i="1" s="1"/>
  <c r="F16" i="1"/>
  <c r="F27" i="1" s="1"/>
  <c r="G27" i="1"/>
  <c r="G49" i="1" s="1"/>
  <c r="G72" i="1" s="1"/>
  <c r="G95" i="1" s="1"/>
  <c r="G23" i="1"/>
  <c r="G34" i="1" l="1"/>
  <c r="K100" i="1" s="1"/>
  <c r="G80" i="1"/>
  <c r="G56" i="1"/>
  <c r="F23" i="1"/>
  <c r="F34" i="1"/>
  <c r="I27" i="1" s="1"/>
  <c r="I26" i="1" l="1"/>
  <c r="E42" i="1"/>
  <c r="F42" i="1" s="1"/>
  <c r="F53" i="1" s="1"/>
  <c r="E38" i="1"/>
  <c r="F38" i="1" s="1"/>
  <c r="I34" i="1"/>
  <c r="I33" i="1"/>
  <c r="I29" i="1"/>
  <c r="I28" i="1"/>
  <c r="I32" i="1"/>
  <c r="I30" i="1"/>
  <c r="I31" i="1"/>
  <c r="F45" i="1" l="1"/>
  <c r="F49" i="1"/>
  <c r="F56" i="1" l="1"/>
  <c r="I49" i="1" s="1"/>
  <c r="E59" i="1" l="1"/>
  <c r="F59" i="1" s="1"/>
  <c r="E61" i="1"/>
  <c r="F61" i="1" s="1"/>
  <c r="F73" i="1" s="1"/>
  <c r="I56" i="1"/>
  <c r="I52" i="1"/>
  <c r="E66" i="1"/>
  <c r="F66" i="1" s="1"/>
  <c r="F78" i="1" s="1"/>
  <c r="E64" i="1"/>
  <c r="F64" i="1" s="1"/>
  <c r="F76" i="1" s="1"/>
  <c r="I51" i="1"/>
  <c r="I50" i="1"/>
  <c r="E67" i="1"/>
  <c r="F67" i="1" s="1"/>
  <c r="F79" i="1" s="1"/>
  <c r="E62" i="1"/>
  <c r="F62" i="1" s="1"/>
  <c r="F74" i="1" s="1"/>
  <c r="E60" i="1"/>
  <c r="F60" i="1" s="1"/>
  <c r="F72" i="1" s="1"/>
  <c r="I55" i="1"/>
  <c r="I53" i="1"/>
  <c r="E63" i="1"/>
  <c r="F63" i="1" s="1"/>
  <c r="F75" i="1" s="1"/>
  <c r="E65" i="1"/>
  <c r="F65" i="1" s="1"/>
  <c r="F77" i="1" s="1"/>
  <c r="I48" i="1"/>
  <c r="I54" i="1"/>
  <c r="F68" i="1" l="1"/>
  <c r="F71" i="1"/>
  <c r="F80" i="1" l="1"/>
  <c r="I71" i="1" s="1"/>
  <c r="J71" i="1" s="1"/>
  <c r="L71" i="1" l="1"/>
  <c r="I77" i="1"/>
  <c r="J77" i="1" s="1"/>
  <c r="L77" i="1" s="1"/>
  <c r="I80" i="1"/>
  <c r="I72" i="1"/>
  <c r="J72" i="1" s="1"/>
  <c r="L72" i="1" s="1"/>
  <c r="I73" i="1"/>
  <c r="I75" i="1"/>
  <c r="I79" i="1"/>
  <c r="J79" i="1" s="1"/>
  <c r="I74" i="1"/>
  <c r="I78" i="1"/>
  <c r="J78" i="1" s="1"/>
  <c r="L78" i="1" s="1"/>
  <c r="I76" i="1"/>
  <c r="J76" i="1" s="1"/>
  <c r="L76" i="1" s="1"/>
  <c r="J73" i="1" l="1"/>
  <c r="L73" i="1" s="1"/>
  <c r="G85" i="1"/>
  <c r="J75" i="1"/>
  <c r="L75" i="1" s="1"/>
  <c r="G87" i="1"/>
  <c r="J74" i="1"/>
  <c r="L74" i="1" s="1"/>
  <c r="G86" i="1"/>
  <c r="F86" i="1" l="1"/>
  <c r="F98" i="1" s="1"/>
  <c r="K98" i="1"/>
  <c r="G98" i="1"/>
  <c r="K99" i="1"/>
  <c r="F87" i="1"/>
  <c r="F99" i="1" s="1"/>
  <c r="G99" i="1"/>
  <c r="K97" i="1"/>
  <c r="K104" i="1" s="1"/>
  <c r="G92" i="1"/>
  <c r="F85" i="1"/>
  <c r="G97" i="1"/>
  <c r="J80" i="1"/>
  <c r="L80" i="1" s="1"/>
  <c r="G104" i="1" l="1"/>
  <c r="F97" i="1"/>
  <c r="F92" i="1"/>
  <c r="I98" i="1"/>
  <c r="J98" i="1" s="1"/>
  <c r="L98" i="1" s="1"/>
  <c r="I97" i="1" l="1"/>
  <c r="J97" i="1" s="1"/>
  <c r="L97" i="1" s="1"/>
  <c r="F104" i="1"/>
  <c r="I104" i="1" s="1"/>
  <c r="I101" i="1"/>
  <c r="J101" i="1" s="1"/>
  <c r="L101" i="1" s="1"/>
  <c r="I102" i="1"/>
  <c r="J102" i="1" s="1"/>
  <c r="L102" i="1" s="1"/>
  <c r="I103" i="1"/>
  <c r="J103" i="1" s="1"/>
  <c r="I96" i="1"/>
  <c r="J96" i="1" s="1"/>
  <c r="L96" i="1" s="1"/>
  <c r="I100" i="1"/>
  <c r="J100" i="1" s="1"/>
  <c r="L100" i="1" s="1"/>
  <c r="I95" i="1"/>
  <c r="J95" i="1" s="1"/>
  <c r="I99" i="1"/>
  <c r="J99" i="1" s="1"/>
  <c r="L99" i="1" s="1"/>
  <c r="L95" i="1" l="1"/>
  <c r="J104" i="1"/>
  <c r="L104" i="1" s="1"/>
</calcChain>
</file>

<file path=xl/sharedStrings.xml><?xml version="1.0" encoding="utf-8"?>
<sst xmlns="http://schemas.openxmlformats.org/spreadsheetml/2006/main" count="125" uniqueCount="37">
  <si>
    <t>Danny</t>
  </si>
  <si>
    <t>Graham</t>
  </si>
  <si>
    <t>Antonio</t>
  </si>
  <si>
    <t>George</t>
  </si>
  <si>
    <t>Tim</t>
  </si>
  <si>
    <t>Neil</t>
  </si>
  <si>
    <t>Paul</t>
  </si>
  <si>
    <t>Ed</t>
  </si>
  <si>
    <t>Round 1</t>
  </si>
  <si>
    <t>Ownership now</t>
  </si>
  <si>
    <t>Pre valuation</t>
  </si>
  <si>
    <t>post valuation</t>
  </si>
  <si>
    <t>Issue price per share</t>
  </si>
  <si>
    <t># shares</t>
  </si>
  <si>
    <t>$ invested</t>
  </si>
  <si>
    <t>Round 2</t>
  </si>
  <si>
    <t>Antione &amp; Stanley share register</t>
  </si>
  <si>
    <t>Summary post issue of new shares $96k round</t>
  </si>
  <si>
    <t>Round 3</t>
  </si>
  <si>
    <t>Round 4</t>
  </si>
  <si>
    <t>Tom</t>
  </si>
  <si>
    <t>Value dec 17</t>
  </si>
  <si>
    <t>Return</t>
  </si>
  <si>
    <t>40250 8 feb, 9000 29mar, 10k 2 jun</t>
  </si>
  <si>
    <t>7250 to go</t>
  </si>
  <si>
    <t>30k 4 jul</t>
  </si>
  <si>
    <t>19350 28 jun</t>
  </si>
  <si>
    <t>perpetual?</t>
  </si>
  <si>
    <t>ed</t>
  </si>
  <si>
    <t>graham</t>
  </si>
  <si>
    <t>neil</t>
  </si>
  <si>
    <t>antonio</t>
  </si>
  <si>
    <t>card entry earlwood antonio?</t>
  </si>
  <si>
    <t>need to reduce Pauls loan by 12k</t>
  </si>
  <si>
    <t>Per bank stmts &amp; Xero</t>
  </si>
  <si>
    <t>Round 5</t>
  </si>
  <si>
    <t xml:space="preserve"> 10k 29 jan 18 charles, 10k 9 feb 18 charles, 19k 30 jan, 10k 13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</si>
</sst>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&quot;$&quot;* #,##0_-;\-&quot;$&quot;* #,##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 val="singleAccounting"/>
      <sz val="18"/>
      <color rgb="FF0070C0"/>
      <name val="Arial"/>
      <family val="2"/>
    </font>
    <font>
      <b/>
      <u/>
      <sz val="12"/>
      <color theme="1"/>
      <name val="Arial"/>
      <family val="2"/>
    </font>
    <font>
      <sz val="12"/>
      <color rgb="FFFF0000"/>
      <name val="Arial"/>
      <family val="2"/>
    </font>
    <font>
      <sz val="11"/>
      <color theme="7" tint="-0.249977111117893"/>
      <name val="Calibri"/>
      <family val="2"/>
      <scheme val="minor"/>
    </font>
    <font>
      <sz val="12"/>
      <color theme="7" tint="-0.249977111117893"/>
      <name val="Arial"/>
      <family val="2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166" fontId="5" fillId="0" borderId="0" xfId="2" applyNumberFormat="1" applyFont="1"/>
    <xf numFmtId="164" fontId="6" fillId="0" borderId="0" xfId="1" applyNumberFormat="1" applyFont="1"/>
    <xf numFmtId="166" fontId="6" fillId="0" borderId="0" xfId="2" applyNumberFormat="1" applyFont="1"/>
    <xf numFmtId="164" fontId="2" fillId="0" borderId="0" xfId="1" applyNumberFormat="1" applyFont="1"/>
    <xf numFmtId="164" fontId="7" fillId="0" borderId="0" xfId="1" applyNumberFormat="1" applyFont="1"/>
    <xf numFmtId="164" fontId="3" fillId="0" borderId="0" xfId="1" applyNumberFormat="1" applyFont="1"/>
    <xf numFmtId="166" fontId="3" fillId="0" borderId="0" xfId="2" applyNumberFormat="1" applyFont="1"/>
    <xf numFmtId="10" fontId="5" fillId="0" borderId="0" xfId="0" applyNumberFormat="1" applyFont="1"/>
    <xf numFmtId="165" fontId="5" fillId="0" borderId="0" xfId="0" applyNumberFormat="1" applyFont="1"/>
    <xf numFmtId="0" fontId="8" fillId="0" borderId="0" xfId="0" applyFont="1"/>
    <xf numFmtId="164" fontId="8" fillId="0" borderId="0" xfId="1" applyNumberFormat="1" applyFont="1"/>
    <xf numFmtId="166" fontId="8" fillId="0" borderId="0" xfId="2" applyNumberFormat="1" applyFont="1"/>
    <xf numFmtId="44" fontId="3" fillId="0" borderId="0" xfId="2" applyNumberFormat="1" applyFont="1"/>
    <xf numFmtId="164" fontId="6" fillId="0" borderId="1" xfId="1" applyNumberFormat="1" applyFont="1" applyBorder="1"/>
    <xf numFmtId="164" fontId="6" fillId="0" borderId="1" xfId="0" applyNumberFormat="1" applyFont="1" applyBorder="1"/>
    <xf numFmtId="10" fontId="5" fillId="0" borderId="0" xfId="3" applyNumberFormat="1" applyFont="1"/>
    <xf numFmtId="10" fontId="6" fillId="0" borderId="1" xfId="3" applyNumberFormat="1" applyFont="1" applyBorder="1"/>
    <xf numFmtId="0" fontId="5" fillId="0" borderId="0" xfId="0" applyFont="1" applyAlignment="1">
      <alignment wrapText="1"/>
    </xf>
    <xf numFmtId="164" fontId="5" fillId="0" borderId="0" xfId="1" applyNumberFormat="1" applyFont="1" applyAlignment="1">
      <alignment wrapText="1"/>
    </xf>
    <xf numFmtId="164" fontId="6" fillId="0" borderId="0" xfId="1" applyNumberFormat="1" applyFont="1" applyAlignment="1">
      <alignment wrapText="1"/>
    </xf>
    <xf numFmtId="166" fontId="6" fillId="0" borderId="0" xfId="2" applyNumberFormat="1" applyFont="1" applyAlignment="1">
      <alignment wrapText="1"/>
    </xf>
    <xf numFmtId="164" fontId="2" fillId="0" borderId="0" xfId="1" applyNumberFormat="1" applyFont="1" applyAlignment="1">
      <alignment wrapText="1"/>
    </xf>
    <xf numFmtId="10" fontId="6" fillId="0" borderId="0" xfId="3" applyNumberFormat="1" applyFont="1"/>
    <xf numFmtId="10" fontId="5" fillId="0" borderId="0" xfId="3" applyNumberFormat="1" applyFont="1" applyAlignment="1">
      <alignment wrapText="1"/>
    </xf>
    <xf numFmtId="10" fontId="0" fillId="0" borderId="0" xfId="3" applyNumberFormat="1" applyFont="1"/>
    <xf numFmtId="165" fontId="0" fillId="0" borderId="0" xfId="3" applyNumberFormat="1" applyFont="1"/>
    <xf numFmtId="165" fontId="6" fillId="0" borderId="1" xfId="3" applyNumberFormat="1" applyFont="1" applyBorder="1"/>
    <xf numFmtId="43" fontId="5" fillId="0" borderId="0" xfId="1" applyFont="1"/>
    <xf numFmtId="43" fontId="5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right"/>
    </xf>
    <xf numFmtId="9" fontId="0" fillId="0" borderId="0" xfId="3" applyFont="1"/>
    <xf numFmtId="14" fontId="0" fillId="0" borderId="0" xfId="0" applyNumberFormat="1"/>
    <xf numFmtId="164" fontId="0" fillId="0" borderId="0" xfId="1" applyNumberFormat="1" applyFont="1" applyAlignment="1">
      <alignment horizontal="center" wrapText="1"/>
    </xf>
    <xf numFmtId="164" fontId="0" fillId="3" borderId="0" xfId="1" applyNumberFormat="1" applyFont="1" applyFill="1"/>
    <xf numFmtId="164" fontId="3" fillId="3" borderId="0" xfId="1" applyNumberFormat="1" applyFont="1" applyFill="1" applyAlignment="1">
      <alignment vertical="center"/>
    </xf>
    <xf numFmtId="164" fontId="0" fillId="2" borderId="0" xfId="1" applyNumberFormat="1" applyFont="1" applyFill="1"/>
    <xf numFmtId="164" fontId="3" fillId="2" borderId="0" xfId="1" applyNumberFormat="1" applyFont="1" applyFill="1" applyAlignment="1">
      <alignment vertical="center"/>
    </xf>
    <xf numFmtId="164" fontId="0" fillId="4" borderId="0" xfId="1" applyNumberFormat="1" applyFont="1" applyFill="1"/>
    <xf numFmtId="164" fontId="3" fillId="4" borderId="0" xfId="1" applyNumberFormat="1" applyFont="1" applyFill="1" applyAlignment="1">
      <alignment vertical="center"/>
    </xf>
    <xf numFmtId="164" fontId="3" fillId="5" borderId="0" xfId="1" applyNumberFormat="1" applyFont="1" applyFill="1" applyAlignment="1">
      <alignment vertical="center"/>
    </xf>
    <xf numFmtId="164" fontId="0" fillId="5" borderId="0" xfId="1" applyNumberFormat="1" applyFont="1" applyFill="1"/>
    <xf numFmtId="164" fontId="9" fillId="0" borderId="0" xfId="1" applyNumberFormat="1" applyFont="1" applyFill="1"/>
    <xf numFmtId="164" fontId="0" fillId="6" borderId="0" xfId="1" applyNumberFormat="1" applyFont="1" applyFill="1"/>
    <xf numFmtId="164" fontId="9" fillId="6" borderId="0" xfId="1" applyNumberFormat="1" applyFont="1" applyFill="1"/>
    <xf numFmtId="164" fontId="5" fillId="0" borderId="0" xfId="1" applyNumberFormat="1" applyFont="1" applyFill="1"/>
    <xf numFmtId="10" fontId="9" fillId="0" borderId="0" xfId="3" applyNumberFormat="1" applyFont="1" applyFill="1"/>
    <xf numFmtId="0" fontId="0" fillId="0" borderId="0" xfId="0" applyFill="1"/>
    <xf numFmtId="164" fontId="6" fillId="0" borderId="1" xfId="0" applyNumberFormat="1" applyFont="1" applyFill="1" applyBorder="1"/>
    <xf numFmtId="165" fontId="6" fillId="0" borderId="1" xfId="3" applyNumberFormat="1" applyFont="1" applyFill="1" applyBorder="1"/>
    <xf numFmtId="10" fontId="0" fillId="0" borderId="0" xfId="3" applyNumberFormat="1" applyFont="1" applyFill="1"/>
    <xf numFmtId="165" fontId="5" fillId="0" borderId="0" xfId="0" applyNumberFormat="1" applyFont="1" applyFill="1"/>
    <xf numFmtId="43" fontId="5" fillId="0" borderId="0" xfId="1" applyFont="1" applyFill="1"/>
    <xf numFmtId="10" fontId="5" fillId="0" borderId="0" xfId="3" applyNumberFormat="1" applyFont="1" applyFill="1"/>
    <xf numFmtId="164" fontId="6" fillId="0" borderId="1" xfId="1" applyNumberFormat="1" applyFont="1" applyFill="1" applyBorder="1"/>
    <xf numFmtId="164" fontId="9" fillId="7" borderId="0" xfId="1" applyNumberFormat="1" applyFont="1" applyFill="1"/>
    <xf numFmtId="164" fontId="0" fillId="7" borderId="0" xfId="1" applyNumberFormat="1" applyFont="1" applyFill="1"/>
    <xf numFmtId="164" fontId="9" fillId="8" borderId="0" xfId="1" applyNumberFormat="1" applyFont="1" applyFill="1"/>
    <xf numFmtId="164" fontId="0" fillId="8" borderId="0" xfId="1" applyNumberFormat="1" applyFont="1" applyFill="1"/>
    <xf numFmtId="164" fontId="9" fillId="9" borderId="0" xfId="1" applyNumberFormat="1" applyFont="1" applyFill="1"/>
    <xf numFmtId="164" fontId="0" fillId="9" borderId="0" xfId="1" applyNumberFormat="1" applyFont="1" applyFill="1"/>
    <xf numFmtId="164" fontId="0" fillId="10" borderId="0" xfId="1" applyNumberFormat="1" applyFont="1" applyFill="1"/>
    <xf numFmtId="164" fontId="9" fillId="10" borderId="0" xfId="1" applyNumberFormat="1" applyFont="1" applyFill="1"/>
    <xf numFmtId="164" fontId="9" fillId="11" borderId="0" xfId="1" applyNumberFormat="1" applyFont="1" applyFill="1"/>
    <xf numFmtId="164" fontId="0" fillId="11" borderId="0" xfId="1" applyNumberFormat="1" applyFont="1" applyFill="1"/>
    <xf numFmtId="164" fontId="0" fillId="12" borderId="0" xfId="1" applyNumberFormat="1" applyFont="1" applyFill="1"/>
    <xf numFmtId="164" fontId="9" fillId="12" borderId="0" xfId="1" applyNumberFormat="1" applyFont="1" applyFill="1"/>
    <xf numFmtId="164" fontId="0" fillId="13" borderId="0" xfId="1" applyNumberFormat="1" applyFont="1" applyFill="1"/>
    <xf numFmtId="164" fontId="9" fillId="13" borderId="0" xfId="1" applyNumberFormat="1" applyFont="1" applyFill="1"/>
    <xf numFmtId="164" fontId="0" fillId="14" borderId="0" xfId="1" applyNumberFormat="1" applyFont="1" applyFill="1"/>
    <xf numFmtId="164" fontId="9" fillId="14" borderId="0" xfId="1" applyNumberFormat="1" applyFont="1" applyFill="1"/>
    <xf numFmtId="164" fontId="10" fillId="0" borderId="0" xfId="1" applyNumberFormat="1" applyFont="1"/>
    <xf numFmtId="164" fontId="11" fillId="0" borderId="0" xfId="1" applyNumberFormat="1" applyFont="1" applyFill="1"/>
    <xf numFmtId="0" fontId="12" fillId="0" borderId="0" xfId="0" applyFont="1" applyAlignment="1">
      <alignment horizontal="left"/>
    </xf>
    <xf numFmtId="15" fontId="5" fillId="0" borderId="0" xfId="3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il%20Livingstone\Dropbox\Dropbox\Current%20clients\Antoine%20&amp;%20stanley\model\Jun%20to%20Dec16%20budget%20Jun16%20-%20recut%20with%201%20st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call out"/>
      <sheetName val="call out sum"/>
    </sheetNames>
    <sheetDataSet>
      <sheetData sheetId="0">
        <row r="51">
          <cell r="Z51">
            <v>3595020.7999999989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"/>
  <sheetViews>
    <sheetView tabSelected="1" zoomScale="75" zoomScaleNormal="75" workbookViewId="0">
      <pane xSplit="2" ySplit="3" topLeftCell="C15" activePane="bottomRight" state="frozen"/>
      <selection pane="topRight" activeCell="C1" sqref="C1"/>
      <selection pane="bottomLeft" activeCell="A4" sqref="A4"/>
      <selection pane="bottomRight" activeCell="F53" sqref="F53"/>
    </sheetView>
  </sheetViews>
  <sheetFormatPr defaultRowHeight="15" x14ac:dyDescent="0.25"/>
  <cols>
    <col min="1" max="1" width="3.28515625" customWidth="1"/>
    <col min="2" max="2" width="30.140625" customWidth="1"/>
    <col min="3" max="3" width="14.85546875" customWidth="1"/>
    <col min="4" max="4" width="17.85546875" customWidth="1"/>
    <col min="5" max="5" width="20" customWidth="1"/>
    <col min="6" max="6" width="13.42578125" customWidth="1"/>
    <col min="7" max="7" width="16.140625" customWidth="1"/>
    <col min="8" max="8" width="9" customWidth="1"/>
    <col min="9" max="9" width="18.28515625" style="31" customWidth="1"/>
    <col min="10" max="12" width="14.140625" customWidth="1"/>
    <col min="13" max="13" width="13.140625" customWidth="1"/>
    <col min="14" max="14" width="10.85546875" style="36" bestFit="1" customWidth="1"/>
  </cols>
  <sheetData>
    <row r="1" spans="1:15" s="3" customFormat="1" ht="27.75" x14ac:dyDescent="0.4">
      <c r="A1" s="4" t="s">
        <v>16</v>
      </c>
      <c r="B1" s="5"/>
      <c r="C1" s="6"/>
      <c r="D1" s="6"/>
      <c r="E1" s="7"/>
      <c r="F1" s="5"/>
      <c r="G1" s="5"/>
      <c r="H1" s="5"/>
      <c r="I1" s="22"/>
      <c r="J1" s="5"/>
      <c r="N1" s="41"/>
    </row>
    <row r="2" spans="1:15" s="3" customFormat="1" ht="15.75" x14ac:dyDescent="0.25">
      <c r="A2" s="5"/>
      <c r="B2" s="5"/>
      <c r="C2" s="6"/>
      <c r="D2" s="6"/>
      <c r="E2" s="7"/>
      <c r="F2" s="6"/>
      <c r="G2" s="6"/>
      <c r="H2" s="6"/>
      <c r="I2" s="29" t="s">
        <v>9</v>
      </c>
      <c r="J2" s="5"/>
      <c r="N2" s="41"/>
    </row>
    <row r="3" spans="1:15" s="3" customFormat="1" ht="33" x14ac:dyDescent="0.35">
      <c r="A3" s="24"/>
      <c r="B3" s="25"/>
      <c r="C3" s="26" t="s">
        <v>10</v>
      </c>
      <c r="D3" s="26" t="s">
        <v>11</v>
      </c>
      <c r="E3" s="27" t="s">
        <v>12</v>
      </c>
      <c r="F3" s="28" t="s">
        <v>13</v>
      </c>
      <c r="G3" s="26" t="s">
        <v>14</v>
      </c>
      <c r="H3" s="25"/>
      <c r="I3" s="30"/>
      <c r="J3" s="24"/>
      <c r="M3" s="81" t="s">
        <v>34</v>
      </c>
      <c r="N3" s="41"/>
    </row>
    <row r="4" spans="1:15" ht="30" x14ac:dyDescent="0.8">
      <c r="A4" s="5"/>
      <c r="B4" s="11" t="s">
        <v>8</v>
      </c>
      <c r="C4" s="8"/>
      <c r="D4" s="8"/>
      <c r="E4" s="9"/>
      <c r="F4" s="10"/>
      <c r="G4" s="8"/>
      <c r="H4" s="6"/>
      <c r="I4" s="22"/>
      <c r="J4" s="5"/>
    </row>
    <row r="5" spans="1:15" ht="15.75" x14ac:dyDescent="0.25">
      <c r="A5" s="5"/>
      <c r="B5" s="2" t="s">
        <v>0</v>
      </c>
      <c r="C5" s="12">
        <v>1333333</v>
      </c>
      <c r="D5" s="12">
        <f t="shared" ref="D5:D10" si="0">+C5+450000</f>
        <v>1783333</v>
      </c>
      <c r="E5" s="19">
        <f>+G5/F5</f>
        <v>133.33333333333334</v>
      </c>
      <c r="F5" s="1">
        <v>1500</v>
      </c>
      <c r="G5" s="43">
        <v>200000</v>
      </c>
      <c r="H5" s="6"/>
      <c r="I5" s="22">
        <f t="shared" ref="I5:I11" si="1">+F5/$F$13</f>
        <v>0.15</v>
      </c>
      <c r="J5" s="14"/>
      <c r="M5" s="40">
        <v>42198</v>
      </c>
      <c r="N5" s="42">
        <v>75000</v>
      </c>
      <c r="O5" t="s">
        <v>0</v>
      </c>
    </row>
    <row r="6" spans="1:15" ht="15.75" x14ac:dyDescent="0.25">
      <c r="A6" s="5"/>
      <c r="B6" s="2" t="s">
        <v>1</v>
      </c>
      <c r="C6" s="12">
        <v>1333333</v>
      </c>
      <c r="D6" s="12">
        <f t="shared" si="0"/>
        <v>1783333</v>
      </c>
      <c r="E6" s="19">
        <f t="shared" ref="E6:E10" si="2">+G6/F6</f>
        <v>133.33333333333334</v>
      </c>
      <c r="F6" s="1">
        <v>375</v>
      </c>
      <c r="G6" s="45">
        <v>50000</v>
      </c>
      <c r="H6" s="6"/>
      <c r="I6" s="22">
        <f t="shared" si="1"/>
        <v>3.7499999999999999E-2</v>
      </c>
      <c r="J6" s="14"/>
      <c r="M6" s="40">
        <v>42198</v>
      </c>
      <c r="N6" s="42">
        <v>50000</v>
      </c>
      <c r="O6" t="s">
        <v>0</v>
      </c>
    </row>
    <row r="7" spans="1:15" ht="15.75" x14ac:dyDescent="0.25">
      <c r="A7" s="5"/>
      <c r="B7" s="2" t="s">
        <v>2</v>
      </c>
      <c r="C7" s="12">
        <v>2000000</v>
      </c>
      <c r="D7" s="12">
        <f t="shared" si="0"/>
        <v>2450000</v>
      </c>
      <c r="E7" s="19">
        <f t="shared" si="2"/>
        <v>200</v>
      </c>
      <c r="F7" s="1">
        <v>250</v>
      </c>
      <c r="G7" s="48">
        <v>50000</v>
      </c>
      <c r="H7" s="6"/>
      <c r="I7" s="22">
        <f t="shared" si="1"/>
        <v>2.5000000000000001E-2</v>
      </c>
      <c r="J7" s="14"/>
      <c r="M7" s="40">
        <v>42198</v>
      </c>
      <c r="N7" s="42">
        <v>75000</v>
      </c>
      <c r="O7" t="s">
        <v>0</v>
      </c>
    </row>
    <row r="8" spans="1:15" ht="15.75" x14ac:dyDescent="0.25">
      <c r="A8" s="5"/>
      <c r="B8" s="2" t="s">
        <v>3</v>
      </c>
      <c r="C8" s="12">
        <v>2000000</v>
      </c>
      <c r="D8" s="12">
        <f t="shared" si="0"/>
        <v>2450000</v>
      </c>
      <c r="E8" s="19">
        <f t="shared" si="2"/>
        <v>200</v>
      </c>
      <c r="F8" s="1">
        <v>250</v>
      </c>
      <c r="G8" s="1">
        <v>50000</v>
      </c>
      <c r="H8" s="6"/>
      <c r="I8" s="22">
        <f t="shared" si="1"/>
        <v>2.5000000000000001E-2</v>
      </c>
      <c r="J8" s="14"/>
      <c r="M8" s="40">
        <v>42205</v>
      </c>
      <c r="N8" s="44">
        <v>50000</v>
      </c>
      <c r="O8" t="s">
        <v>1</v>
      </c>
    </row>
    <row r="9" spans="1:15" ht="15.75" x14ac:dyDescent="0.25">
      <c r="A9" s="5"/>
      <c r="B9" s="2" t="s">
        <v>4</v>
      </c>
      <c r="C9" s="12">
        <v>2000000</v>
      </c>
      <c r="D9" s="12">
        <f t="shared" si="0"/>
        <v>2450000</v>
      </c>
      <c r="E9" s="19">
        <f t="shared" si="2"/>
        <v>200</v>
      </c>
      <c r="F9" s="1">
        <v>250</v>
      </c>
      <c r="G9" s="1">
        <v>50000</v>
      </c>
      <c r="H9" s="6"/>
      <c r="I9" s="22">
        <f t="shared" si="1"/>
        <v>2.5000000000000001E-2</v>
      </c>
      <c r="J9" s="14"/>
      <c r="M9" s="40">
        <v>42237</v>
      </c>
      <c r="N9" s="36">
        <v>32000</v>
      </c>
      <c r="O9" t="s">
        <v>27</v>
      </c>
    </row>
    <row r="10" spans="1:15" ht="15.75" x14ac:dyDescent="0.25">
      <c r="A10" s="5"/>
      <c r="B10" s="2" t="s">
        <v>5</v>
      </c>
      <c r="C10" s="12">
        <v>1333333</v>
      </c>
      <c r="D10" s="12">
        <f t="shared" si="0"/>
        <v>1783333</v>
      </c>
      <c r="E10" s="19">
        <f t="shared" si="2"/>
        <v>133.33333333333334</v>
      </c>
      <c r="F10" s="1">
        <v>375</v>
      </c>
      <c r="G10" s="47">
        <v>50000</v>
      </c>
      <c r="H10" s="6"/>
      <c r="I10" s="22">
        <f t="shared" si="1"/>
        <v>3.7499999999999999E-2</v>
      </c>
      <c r="J10" s="14"/>
      <c r="M10" s="40">
        <v>42243</v>
      </c>
      <c r="N10" s="49">
        <v>50000</v>
      </c>
      <c r="O10" t="s">
        <v>32</v>
      </c>
    </row>
    <row r="11" spans="1:15" ht="15.75" x14ac:dyDescent="0.25">
      <c r="A11" s="5"/>
      <c r="B11" s="2" t="s">
        <v>6</v>
      </c>
      <c r="C11" s="12"/>
      <c r="D11" s="12"/>
      <c r="E11" s="13">
        <f t="shared" ref="E11" si="3">+C11/F11</f>
        <v>0</v>
      </c>
      <c r="F11" s="1">
        <v>7000</v>
      </c>
      <c r="G11" s="6"/>
      <c r="H11" s="6"/>
      <c r="I11" s="22">
        <f t="shared" si="1"/>
        <v>0.7</v>
      </c>
      <c r="J11" s="14"/>
      <c r="M11" s="40">
        <v>42248</v>
      </c>
      <c r="N11" s="46">
        <v>18000</v>
      </c>
      <c r="O11" t="s">
        <v>5</v>
      </c>
    </row>
    <row r="12" spans="1:15" ht="15.75" x14ac:dyDescent="0.25">
      <c r="A12" s="5"/>
      <c r="B12" s="12"/>
      <c r="C12" s="12"/>
      <c r="D12" s="12"/>
      <c r="E12" s="13"/>
      <c r="F12" s="6"/>
      <c r="G12" s="6"/>
      <c r="H12" s="6"/>
      <c r="I12" s="22"/>
      <c r="J12" s="14"/>
      <c r="M12" s="40">
        <v>42408</v>
      </c>
      <c r="N12" s="51">
        <v>40250</v>
      </c>
      <c r="O12" t="s">
        <v>28</v>
      </c>
    </row>
    <row r="13" spans="1:15" ht="16.5" thickBot="1" x14ac:dyDescent="0.3">
      <c r="A13" s="5"/>
      <c r="B13" s="12"/>
      <c r="C13" s="12"/>
      <c r="D13" s="12"/>
      <c r="E13" s="13"/>
      <c r="F13" s="20">
        <f>SUM(F5:F12)</f>
        <v>10000</v>
      </c>
      <c r="G13" s="20">
        <f>SUM(G5:G12)</f>
        <v>450000</v>
      </c>
      <c r="H13" s="6"/>
      <c r="I13" s="23">
        <f>+F13/$F$13</f>
        <v>1</v>
      </c>
      <c r="J13" s="14"/>
      <c r="M13" s="40">
        <v>42408</v>
      </c>
      <c r="N13" s="64">
        <v>2944</v>
      </c>
      <c r="O13" t="s">
        <v>29</v>
      </c>
    </row>
    <row r="14" spans="1:15" ht="30.75" thickTop="1" x14ac:dyDescent="0.8">
      <c r="A14" s="5"/>
      <c r="B14" s="11" t="s">
        <v>15</v>
      </c>
      <c r="C14" s="12"/>
      <c r="D14" s="12"/>
      <c r="E14" s="13"/>
      <c r="F14" s="6"/>
      <c r="G14" s="6"/>
      <c r="H14" s="15"/>
      <c r="I14" s="22"/>
      <c r="J14" s="14"/>
      <c r="M14" s="40">
        <v>42411</v>
      </c>
      <c r="N14" s="66">
        <v>2944</v>
      </c>
      <c r="O14" t="s">
        <v>30</v>
      </c>
    </row>
    <row r="15" spans="1:15" ht="15.75" x14ac:dyDescent="0.25">
      <c r="A15" s="5"/>
      <c r="B15" s="2" t="s">
        <v>0</v>
      </c>
      <c r="C15" s="12">
        <v>1333333</v>
      </c>
      <c r="D15" s="12">
        <f t="shared" ref="D15:D22" si="4">+C15+100000</f>
        <v>1433333</v>
      </c>
      <c r="E15" s="19">
        <f>+C15/$F$13</f>
        <v>133.33330000000001</v>
      </c>
      <c r="F15" s="6">
        <f>+G15/E15</f>
        <v>88.312522078130513</v>
      </c>
      <c r="G15" s="70">
        <f>+I5*78500</f>
        <v>11775</v>
      </c>
      <c r="H15" s="15"/>
      <c r="I15" s="22"/>
      <c r="J15" s="15"/>
      <c r="M15" s="40">
        <v>42412</v>
      </c>
      <c r="N15" s="68">
        <v>1900</v>
      </c>
      <c r="O15" t="s">
        <v>31</v>
      </c>
    </row>
    <row r="16" spans="1:15" ht="15.75" x14ac:dyDescent="0.25">
      <c r="A16" s="5"/>
      <c r="B16" s="2" t="s">
        <v>1</v>
      </c>
      <c r="C16" s="12">
        <v>1333333</v>
      </c>
      <c r="D16" s="12">
        <f t="shared" si="4"/>
        <v>1433333</v>
      </c>
      <c r="E16" s="19">
        <f t="shared" ref="E16:E22" si="5">+C16/$F$13</f>
        <v>133.33330000000001</v>
      </c>
      <c r="F16" s="6">
        <f t="shared" ref="F16:F22" si="6">+G16/E16</f>
        <v>22.078130519532628</v>
      </c>
      <c r="G16" s="63">
        <f t="shared" ref="G16:G20" si="7">+I6*78500</f>
        <v>2943.75</v>
      </c>
      <c r="H16" s="15"/>
      <c r="I16" s="22"/>
      <c r="J16" s="15"/>
      <c r="M16" s="40">
        <v>42419</v>
      </c>
      <c r="N16" s="69">
        <v>11775</v>
      </c>
      <c r="O16" t="s">
        <v>0</v>
      </c>
    </row>
    <row r="17" spans="1:15" ht="15.75" x14ac:dyDescent="0.25">
      <c r="A17" s="5"/>
      <c r="B17" s="2" t="s">
        <v>2</v>
      </c>
      <c r="C17" s="12">
        <v>1333333</v>
      </c>
      <c r="D17" s="12">
        <f t="shared" si="4"/>
        <v>1433333</v>
      </c>
      <c r="E17" s="19">
        <f t="shared" si="5"/>
        <v>133.33330000000001</v>
      </c>
      <c r="F17" s="6">
        <f t="shared" si="6"/>
        <v>14.718753679688419</v>
      </c>
      <c r="G17" s="67">
        <f t="shared" si="7"/>
        <v>1962.5</v>
      </c>
      <c r="H17" s="15"/>
      <c r="I17" s="22"/>
      <c r="J17" s="34"/>
      <c r="M17" s="40">
        <v>42419</v>
      </c>
      <c r="N17" s="72">
        <v>10000</v>
      </c>
      <c r="O17" t="s">
        <v>6</v>
      </c>
    </row>
    <row r="18" spans="1:15" ht="15.75" x14ac:dyDescent="0.25">
      <c r="A18" s="5"/>
      <c r="B18" s="2" t="s">
        <v>3</v>
      </c>
      <c r="C18" s="12">
        <v>1333333</v>
      </c>
      <c r="D18" s="12">
        <f t="shared" si="4"/>
        <v>1433333</v>
      </c>
      <c r="E18" s="19">
        <f t="shared" si="5"/>
        <v>133.33330000000001</v>
      </c>
      <c r="F18" s="6">
        <f t="shared" si="6"/>
        <v>0</v>
      </c>
      <c r="G18" s="50"/>
      <c r="H18" s="15"/>
      <c r="I18" s="22"/>
      <c r="J18" s="15"/>
      <c r="M18" s="40">
        <v>42458</v>
      </c>
      <c r="N18" s="51">
        <v>9000</v>
      </c>
      <c r="O18" t="s">
        <v>28</v>
      </c>
    </row>
    <row r="19" spans="1:15" ht="15.75" x14ac:dyDescent="0.25">
      <c r="A19" s="5"/>
      <c r="B19" s="2" t="s">
        <v>4</v>
      </c>
      <c r="C19" s="12">
        <v>1333333</v>
      </c>
      <c r="D19" s="12">
        <f t="shared" si="4"/>
        <v>1433333</v>
      </c>
      <c r="E19" s="19">
        <f t="shared" si="5"/>
        <v>133.33330000000001</v>
      </c>
      <c r="F19" s="6">
        <f t="shared" si="6"/>
        <v>0</v>
      </c>
      <c r="G19" s="50"/>
      <c r="H19" s="15"/>
      <c r="I19" s="22"/>
      <c r="J19" s="15"/>
      <c r="M19" s="40">
        <v>42523</v>
      </c>
      <c r="N19" s="51">
        <v>10000</v>
      </c>
      <c r="O19" t="s">
        <v>7</v>
      </c>
    </row>
    <row r="20" spans="1:15" ht="15.75" x14ac:dyDescent="0.25">
      <c r="A20" s="5"/>
      <c r="B20" s="2" t="s">
        <v>5</v>
      </c>
      <c r="C20" s="12">
        <v>1333333</v>
      </c>
      <c r="D20" s="12">
        <f t="shared" si="4"/>
        <v>1433333</v>
      </c>
      <c r="E20" s="19">
        <f t="shared" si="5"/>
        <v>133.33330000000001</v>
      </c>
      <c r="F20" s="6">
        <f t="shared" si="6"/>
        <v>22.078130519532628</v>
      </c>
      <c r="G20" s="65">
        <f t="shared" si="7"/>
        <v>2943.75</v>
      </c>
      <c r="H20" s="15"/>
      <c r="I20" s="22"/>
      <c r="J20" s="15"/>
      <c r="K20" s="32"/>
      <c r="M20" s="40">
        <v>42549</v>
      </c>
      <c r="N20" s="73">
        <v>19350</v>
      </c>
      <c r="O20" t="s">
        <v>6</v>
      </c>
    </row>
    <row r="21" spans="1:15" ht="15.75" x14ac:dyDescent="0.25">
      <c r="A21" s="5"/>
      <c r="B21" s="2" t="s">
        <v>6</v>
      </c>
      <c r="C21" s="12">
        <v>1333333</v>
      </c>
      <c r="D21" s="12">
        <f t="shared" si="4"/>
        <v>1433333</v>
      </c>
      <c r="E21" s="19">
        <f t="shared" si="5"/>
        <v>133.33330000000001</v>
      </c>
      <c r="F21" s="6">
        <f t="shared" si="6"/>
        <v>75.000018750004685</v>
      </c>
      <c r="G21" s="71">
        <v>10000</v>
      </c>
      <c r="H21" s="6"/>
      <c r="I21" s="22"/>
      <c r="J21" s="15"/>
      <c r="K21" s="32"/>
      <c r="M21" s="40">
        <v>42555</v>
      </c>
      <c r="N21" s="75">
        <v>30000</v>
      </c>
      <c r="O21" t="s">
        <v>5</v>
      </c>
    </row>
    <row r="22" spans="1:15" ht="15.75" x14ac:dyDescent="0.25">
      <c r="A22" s="5"/>
      <c r="B22" s="6" t="s">
        <v>7</v>
      </c>
      <c r="C22" s="12">
        <v>1333333</v>
      </c>
      <c r="D22" s="12">
        <f t="shared" si="4"/>
        <v>1433333</v>
      </c>
      <c r="E22" s="19">
        <f t="shared" si="5"/>
        <v>133.33330000000001</v>
      </c>
      <c r="F22" s="6">
        <f t="shared" si="6"/>
        <v>498.75012468753113</v>
      </c>
      <c r="G22" s="52">
        <v>66500</v>
      </c>
      <c r="H22" s="6"/>
      <c r="I22" s="34" t="s">
        <v>23</v>
      </c>
      <c r="J22" s="35"/>
      <c r="K22" s="32"/>
      <c r="L22" t="s">
        <v>24</v>
      </c>
      <c r="M22" s="40">
        <v>42557</v>
      </c>
      <c r="N22" s="73">
        <v>10650</v>
      </c>
      <c r="O22" t="s">
        <v>6</v>
      </c>
    </row>
    <row r="23" spans="1:15" ht="16.5" thickBot="1" x14ac:dyDescent="0.3">
      <c r="A23" s="5"/>
      <c r="B23" s="6"/>
      <c r="C23" s="6"/>
      <c r="D23" s="6"/>
      <c r="E23" s="7"/>
      <c r="F23" s="20">
        <f>SUM(F15:F22)</f>
        <v>720.93768023441999</v>
      </c>
      <c r="G23" s="20">
        <f>SUM(G15:G22)</f>
        <v>96125</v>
      </c>
      <c r="H23" s="6"/>
      <c r="I23" s="22"/>
      <c r="J23" s="5"/>
      <c r="M23" s="40">
        <v>42558</v>
      </c>
      <c r="N23" s="79">
        <v>8000</v>
      </c>
      <c r="O23" t="s">
        <v>4</v>
      </c>
    </row>
    <row r="24" spans="1:15" ht="16.5" thickTop="1" x14ac:dyDescent="0.25">
      <c r="A24" s="5"/>
      <c r="B24" s="5"/>
      <c r="C24" s="6"/>
      <c r="D24" s="6"/>
      <c r="E24" s="7"/>
      <c r="F24" s="6"/>
      <c r="G24" s="6"/>
      <c r="H24" s="6"/>
      <c r="I24" s="22"/>
      <c r="J24" s="5"/>
      <c r="M24" s="40">
        <v>42570</v>
      </c>
      <c r="N24" s="51">
        <v>16250</v>
      </c>
      <c r="O24" t="s">
        <v>7</v>
      </c>
    </row>
    <row r="25" spans="1:15" ht="15.75" x14ac:dyDescent="0.25">
      <c r="A25" s="5"/>
      <c r="B25" s="16" t="s">
        <v>17</v>
      </c>
      <c r="C25" s="17"/>
      <c r="D25" s="17"/>
      <c r="E25" s="18"/>
      <c r="F25" s="6"/>
      <c r="G25" s="6"/>
      <c r="H25" s="6"/>
      <c r="I25" s="22"/>
      <c r="J25" s="5"/>
      <c r="M25" s="40">
        <v>42583</v>
      </c>
      <c r="N25" s="77">
        <v>3000</v>
      </c>
      <c r="O25" t="s">
        <v>29</v>
      </c>
    </row>
    <row r="26" spans="1:15" ht="15.75" x14ac:dyDescent="0.25">
      <c r="A26" s="5"/>
      <c r="B26" s="2" t="s">
        <v>0</v>
      </c>
      <c r="C26" s="12"/>
      <c r="D26" s="12"/>
      <c r="E26" s="13"/>
      <c r="F26" s="6">
        <f>+F5+F15</f>
        <v>1588.3125220781305</v>
      </c>
      <c r="G26" s="53">
        <f t="shared" ref="G26:G33" si="8">+G5+G15</f>
        <v>211775</v>
      </c>
      <c r="H26" s="53"/>
      <c r="I26" s="54">
        <f>+F26/$F$34</f>
        <v>0.14815052278555929</v>
      </c>
      <c r="J26" s="5"/>
      <c r="M26" s="40">
        <v>42583</v>
      </c>
      <c r="N26" s="75">
        <v>15000</v>
      </c>
      <c r="O26" t="s">
        <v>30</v>
      </c>
    </row>
    <row r="27" spans="1:15" ht="15.75" x14ac:dyDescent="0.25">
      <c r="A27" s="5"/>
      <c r="B27" s="2" t="s">
        <v>1</v>
      </c>
      <c r="C27" s="12"/>
      <c r="D27" s="12"/>
      <c r="E27" s="13"/>
      <c r="F27" s="6">
        <f t="shared" ref="F27" si="9">+F6+F16</f>
        <v>397.07813051953264</v>
      </c>
      <c r="G27" s="53">
        <f t="shared" si="8"/>
        <v>52943.75</v>
      </c>
      <c r="H27" s="53"/>
      <c r="I27" s="54">
        <f t="shared" ref="I27:I34" si="10">+F27/$F$34</f>
        <v>3.7037630696389823E-2</v>
      </c>
      <c r="J27" s="5"/>
      <c r="M27" s="40">
        <v>42739</v>
      </c>
      <c r="N27" s="36">
        <v>3000</v>
      </c>
      <c r="O27" t="s">
        <v>6</v>
      </c>
    </row>
    <row r="28" spans="1:15" ht="15.75" x14ac:dyDescent="0.25">
      <c r="A28" s="5"/>
      <c r="B28" s="2" t="s">
        <v>2</v>
      </c>
      <c r="C28" s="12"/>
      <c r="D28" s="12"/>
      <c r="E28" s="13"/>
      <c r="F28" s="6">
        <f t="shared" ref="F28" si="11">+F7+F17</f>
        <v>264.7187536796884</v>
      </c>
      <c r="G28" s="53">
        <f t="shared" si="8"/>
        <v>51962.5</v>
      </c>
      <c r="H28" s="53"/>
      <c r="I28" s="54">
        <f t="shared" si="10"/>
        <v>2.4691753797593214E-2</v>
      </c>
      <c r="J28" s="5"/>
    </row>
    <row r="29" spans="1:15" ht="15.75" x14ac:dyDescent="0.25">
      <c r="A29" s="5"/>
      <c r="B29" s="2" t="s">
        <v>3</v>
      </c>
      <c r="C29" s="12"/>
      <c r="D29" s="12"/>
      <c r="E29" s="13"/>
      <c r="F29" s="6">
        <f t="shared" ref="F29" si="12">+F8+F18</f>
        <v>250</v>
      </c>
      <c r="G29" s="53">
        <f t="shared" si="8"/>
        <v>50000</v>
      </c>
      <c r="H29" s="53"/>
      <c r="I29" s="54">
        <f t="shared" si="10"/>
        <v>2.3318855818079302E-2</v>
      </c>
      <c r="J29" s="5"/>
    </row>
    <row r="30" spans="1:15" ht="15.75" x14ac:dyDescent="0.25">
      <c r="A30" s="5"/>
      <c r="B30" s="2" t="s">
        <v>4</v>
      </c>
      <c r="C30" s="6"/>
      <c r="D30" s="6"/>
      <c r="E30" s="7"/>
      <c r="F30" s="6">
        <f t="shared" ref="F30" si="13">+F9+F19</f>
        <v>250</v>
      </c>
      <c r="G30" s="53">
        <f t="shared" si="8"/>
        <v>50000</v>
      </c>
      <c r="H30" s="53"/>
      <c r="I30" s="54">
        <f t="shared" si="10"/>
        <v>2.3318855818079302E-2</v>
      </c>
      <c r="J30" s="5"/>
    </row>
    <row r="31" spans="1:15" ht="15.75" x14ac:dyDescent="0.25">
      <c r="A31" s="1"/>
      <c r="B31" s="2" t="s">
        <v>5</v>
      </c>
      <c r="F31" s="6">
        <f t="shared" ref="F31" si="14">+F10+F20</f>
        <v>397.07813051953264</v>
      </c>
      <c r="G31" s="53">
        <f t="shared" si="8"/>
        <v>52943.75</v>
      </c>
      <c r="H31" s="55"/>
      <c r="I31" s="54">
        <f t="shared" si="10"/>
        <v>3.7037630696389823E-2</v>
      </c>
    </row>
    <row r="32" spans="1:15" ht="15.75" x14ac:dyDescent="0.25">
      <c r="A32" s="1"/>
      <c r="B32" s="2" t="s">
        <v>6</v>
      </c>
      <c r="F32" s="6">
        <f t="shared" ref="F32" si="15">+F11+F21</f>
        <v>7075.0000187500045</v>
      </c>
      <c r="G32" s="53">
        <f t="shared" si="8"/>
        <v>10000</v>
      </c>
      <c r="H32" s="55"/>
      <c r="I32" s="54">
        <f t="shared" si="10"/>
        <v>0.65992362140055882</v>
      </c>
    </row>
    <row r="33" spans="1:10" ht="15.75" x14ac:dyDescent="0.25">
      <c r="A33" s="1"/>
      <c r="B33" s="6" t="s">
        <v>7</v>
      </c>
      <c r="F33" s="6">
        <f t="shared" ref="F33" si="16">+F12+F22</f>
        <v>498.75012468753113</v>
      </c>
      <c r="G33" s="53">
        <f t="shared" si="8"/>
        <v>66500</v>
      </c>
      <c r="H33" s="55"/>
      <c r="I33" s="54">
        <f t="shared" si="10"/>
        <v>4.6521128987350446E-2</v>
      </c>
    </row>
    <row r="34" spans="1:10" ht="16.5" thickBot="1" x14ac:dyDescent="0.3">
      <c r="F34" s="21">
        <f>SUM(F26:F33)</f>
        <v>10720.93768023442</v>
      </c>
      <c r="G34" s="56">
        <f>SUM(G26:G33)</f>
        <v>546125</v>
      </c>
      <c r="H34" s="55"/>
      <c r="I34" s="57">
        <f t="shared" si="10"/>
        <v>1</v>
      </c>
    </row>
    <row r="35" spans="1:10" ht="15.75" thickTop="1" x14ac:dyDescent="0.25">
      <c r="G35" s="55"/>
      <c r="H35" s="55"/>
      <c r="I35" s="58"/>
    </row>
    <row r="36" spans="1:10" ht="30" x14ac:dyDescent="0.8">
      <c r="B36" s="11" t="s">
        <v>18</v>
      </c>
      <c r="C36" s="12"/>
      <c r="D36" s="12"/>
      <c r="E36" s="13"/>
      <c r="F36" s="6"/>
      <c r="G36" s="53"/>
      <c r="H36" s="59"/>
      <c r="I36" s="60"/>
    </row>
    <row r="37" spans="1:10" ht="15.75" x14ac:dyDescent="0.25">
      <c r="B37" s="2" t="s">
        <v>0</v>
      </c>
      <c r="C37" s="12"/>
      <c r="D37" s="12"/>
      <c r="E37" s="19">
        <f>+C37/$F$13</f>
        <v>0</v>
      </c>
      <c r="F37" s="6"/>
      <c r="G37" s="50"/>
      <c r="H37" s="59"/>
      <c r="I37" s="61"/>
    </row>
    <row r="38" spans="1:10" ht="15.75" x14ac:dyDescent="0.25">
      <c r="B38" s="2" t="s">
        <v>1</v>
      </c>
      <c r="C38" s="12">
        <v>1333333</v>
      </c>
      <c r="D38" s="12">
        <f>+C38+50000</f>
        <v>1383333</v>
      </c>
      <c r="E38" s="19">
        <f>+C38/$F$34</f>
        <v>124.36719993794851</v>
      </c>
      <c r="F38" s="6">
        <f t="shared" ref="F38:F42" si="17">+G38/E38</f>
        <v>24.122115811056396</v>
      </c>
      <c r="G38" s="78">
        <v>3000</v>
      </c>
      <c r="H38" s="59"/>
      <c r="I38" s="61"/>
    </row>
    <row r="39" spans="1:10" ht="15.75" x14ac:dyDescent="0.25">
      <c r="B39" s="2" t="s">
        <v>2</v>
      </c>
      <c r="C39" s="12"/>
      <c r="D39" s="12"/>
      <c r="E39" s="19">
        <f t="shared" ref="E39:E44" si="18">+C39/$F$13</f>
        <v>0</v>
      </c>
      <c r="F39" s="6"/>
      <c r="G39" s="50"/>
      <c r="H39" s="59"/>
      <c r="I39" s="61"/>
    </row>
    <row r="40" spans="1:10" ht="15.75" x14ac:dyDescent="0.25">
      <c r="B40" s="2" t="s">
        <v>3</v>
      </c>
      <c r="C40" s="12"/>
      <c r="D40" s="12"/>
      <c r="E40" s="19">
        <f t="shared" si="18"/>
        <v>0</v>
      </c>
      <c r="F40" s="6"/>
      <c r="G40" s="50"/>
      <c r="H40" s="59"/>
      <c r="I40" s="61"/>
    </row>
    <row r="41" spans="1:10" ht="15.75" x14ac:dyDescent="0.25">
      <c r="B41" s="2" t="s">
        <v>4</v>
      </c>
      <c r="C41" s="12"/>
      <c r="D41" s="12"/>
      <c r="E41" s="19">
        <f t="shared" si="18"/>
        <v>0</v>
      </c>
      <c r="F41" s="6"/>
      <c r="G41" s="50"/>
      <c r="H41" s="59"/>
      <c r="I41" s="61"/>
    </row>
    <row r="42" spans="1:10" ht="15.75" x14ac:dyDescent="0.25">
      <c r="B42" s="2" t="s">
        <v>5</v>
      </c>
      <c r="C42" s="12">
        <v>1333333</v>
      </c>
      <c r="D42" s="12">
        <f>+C42+50000</f>
        <v>1383333</v>
      </c>
      <c r="E42" s="19">
        <f>+C42/$F$34</f>
        <v>124.36719993794851</v>
      </c>
      <c r="F42" s="6">
        <f t="shared" si="17"/>
        <v>402.03526351760661</v>
      </c>
      <c r="G42" s="76">
        <v>50000</v>
      </c>
      <c r="H42" s="59"/>
      <c r="I42" s="61" t="s">
        <v>25</v>
      </c>
    </row>
    <row r="43" spans="1:10" ht="15.75" x14ac:dyDescent="0.25">
      <c r="B43" s="2" t="s">
        <v>6</v>
      </c>
      <c r="C43" s="12"/>
      <c r="D43" s="12"/>
      <c r="E43" s="19">
        <f t="shared" si="18"/>
        <v>0</v>
      </c>
      <c r="F43" s="6"/>
      <c r="G43" s="50"/>
      <c r="H43" s="53"/>
      <c r="I43" s="61"/>
    </row>
    <row r="44" spans="1:10" ht="15.75" x14ac:dyDescent="0.25">
      <c r="B44" s="6" t="s">
        <v>7</v>
      </c>
      <c r="C44" s="12"/>
      <c r="D44" s="12"/>
      <c r="E44" s="19">
        <f t="shared" si="18"/>
        <v>0</v>
      </c>
      <c r="F44" s="6"/>
      <c r="G44" s="50"/>
      <c r="H44" s="53"/>
      <c r="I44" s="60"/>
    </row>
    <row r="45" spans="1:10" ht="16.5" thickBot="1" x14ac:dyDescent="0.3">
      <c r="B45" s="6"/>
      <c r="C45" s="6"/>
      <c r="D45" s="6"/>
      <c r="E45" s="7"/>
      <c r="F45" s="20">
        <f>SUM(F37:F44)</f>
        <v>426.15737932866301</v>
      </c>
      <c r="G45" s="62">
        <f>SUM(G37:G44)</f>
        <v>53000</v>
      </c>
      <c r="H45" s="53"/>
      <c r="I45" s="61"/>
    </row>
    <row r="46" spans="1:10" ht="16.5" thickTop="1" x14ac:dyDescent="0.25">
      <c r="B46" s="5"/>
      <c r="C46" s="6"/>
      <c r="D46" s="6"/>
      <c r="E46" s="7"/>
      <c r="F46" s="6"/>
      <c r="G46" s="53"/>
      <c r="H46" s="53"/>
      <c r="I46" s="61"/>
    </row>
    <row r="47" spans="1:10" ht="15.75" x14ac:dyDescent="0.25">
      <c r="B47" s="16" t="s">
        <v>17</v>
      </c>
      <c r="C47" s="17"/>
      <c r="D47" s="17"/>
      <c r="E47" s="18"/>
      <c r="F47" s="6"/>
      <c r="G47" s="53"/>
      <c r="H47" s="53"/>
      <c r="I47" s="61"/>
    </row>
    <row r="48" spans="1:10" ht="15.75" x14ac:dyDescent="0.25">
      <c r="B48" s="2" t="s">
        <v>0</v>
      </c>
      <c r="C48" s="12"/>
      <c r="D48" s="12"/>
      <c r="E48" s="13"/>
      <c r="F48" s="6">
        <f t="shared" ref="F48:F55" si="19">+F26+F37</f>
        <v>1588.3125220781305</v>
      </c>
      <c r="G48" s="53">
        <f>+G26+G37</f>
        <v>211775</v>
      </c>
      <c r="H48" s="53"/>
      <c r="I48" s="54">
        <f>+F48/$F$56</f>
        <v>0.14248667599865122</v>
      </c>
      <c r="J48" s="36"/>
    </row>
    <row r="49" spans="2:10" ht="15.75" x14ac:dyDescent="0.25">
      <c r="B49" s="2" t="s">
        <v>1</v>
      </c>
      <c r="C49" s="12"/>
      <c r="D49" s="12"/>
      <c r="E49" s="13"/>
      <c r="F49" s="6">
        <f t="shared" si="19"/>
        <v>421.20024633058904</v>
      </c>
      <c r="G49" s="53">
        <f t="shared" ref="G49:G55" si="20">+G27+G38</f>
        <v>55943.75</v>
      </c>
      <c r="H49" s="53"/>
      <c r="I49" s="54">
        <f t="shared" ref="I49:I55" si="21">+F49/$F$56</f>
        <v>3.7785651246352456E-2</v>
      </c>
      <c r="J49" s="36"/>
    </row>
    <row r="50" spans="2:10" ht="15.75" x14ac:dyDescent="0.25">
      <c r="B50" s="2" t="s">
        <v>2</v>
      </c>
      <c r="C50" s="12"/>
      <c r="D50" s="12"/>
      <c r="E50" s="13"/>
      <c r="F50" s="6">
        <f t="shared" si="19"/>
        <v>264.7187536796884</v>
      </c>
      <c r="G50" s="53">
        <f t="shared" si="20"/>
        <v>51962.5</v>
      </c>
      <c r="H50" s="53"/>
      <c r="I50" s="54">
        <f t="shared" si="21"/>
        <v>2.3747779333108534E-2</v>
      </c>
      <c r="J50" s="36"/>
    </row>
    <row r="51" spans="2:10" ht="15.75" x14ac:dyDescent="0.25">
      <c r="B51" s="2" t="s">
        <v>3</v>
      </c>
      <c r="C51" s="12"/>
      <c r="D51" s="12"/>
      <c r="E51" s="13"/>
      <c r="F51" s="6">
        <f t="shared" si="19"/>
        <v>250</v>
      </c>
      <c r="G51" s="53">
        <f t="shared" si="20"/>
        <v>50000</v>
      </c>
      <c r="H51" s="53"/>
      <c r="I51" s="54">
        <f t="shared" si="21"/>
        <v>2.2427367728018541E-2</v>
      </c>
      <c r="J51" s="36"/>
    </row>
    <row r="52" spans="2:10" ht="15.75" x14ac:dyDescent="0.25">
      <c r="B52" s="2" t="s">
        <v>4</v>
      </c>
      <c r="C52" s="6"/>
      <c r="D52" s="6"/>
      <c r="E52" s="7"/>
      <c r="F52" s="6">
        <f t="shared" si="19"/>
        <v>250</v>
      </c>
      <c r="G52" s="53">
        <f t="shared" si="20"/>
        <v>50000</v>
      </c>
      <c r="H52" s="53"/>
      <c r="I52" s="54">
        <f t="shared" si="21"/>
        <v>2.2427367728018541E-2</v>
      </c>
      <c r="J52" s="36"/>
    </row>
    <row r="53" spans="2:10" ht="15.75" x14ac:dyDescent="0.25">
      <c r="B53" s="2" t="s">
        <v>5</v>
      </c>
      <c r="F53" s="6">
        <f t="shared" si="19"/>
        <v>799.11339403713919</v>
      </c>
      <c r="G53" s="53">
        <f t="shared" si="20"/>
        <v>102943.75</v>
      </c>
      <c r="H53" s="55"/>
      <c r="I53" s="54">
        <f t="shared" si="21"/>
        <v>7.1688039777823606E-2</v>
      </c>
    </row>
    <row r="54" spans="2:10" ht="15.75" x14ac:dyDescent="0.25">
      <c r="B54" s="2" t="s">
        <v>6</v>
      </c>
      <c r="F54" s="6">
        <f t="shared" si="19"/>
        <v>7075.0000187500045</v>
      </c>
      <c r="G54" s="53">
        <f t="shared" si="20"/>
        <v>10000</v>
      </c>
      <c r="H54" s="55"/>
      <c r="I54" s="54">
        <f t="shared" si="21"/>
        <v>0.63469450838497776</v>
      </c>
      <c r="J54" s="36"/>
    </row>
    <row r="55" spans="2:10" ht="15.75" x14ac:dyDescent="0.25">
      <c r="B55" s="6" t="s">
        <v>7</v>
      </c>
      <c r="F55" s="6">
        <f t="shared" si="19"/>
        <v>498.75012468753113</v>
      </c>
      <c r="G55" s="53">
        <f t="shared" si="20"/>
        <v>66500</v>
      </c>
      <c r="H55" s="55"/>
      <c r="I55" s="54">
        <f t="shared" si="21"/>
        <v>4.4742609803049442E-2</v>
      </c>
      <c r="J55" s="36"/>
    </row>
    <row r="56" spans="2:10" ht="16.5" thickBot="1" x14ac:dyDescent="0.3">
      <c r="F56" s="21">
        <f>SUM(F48:F55)</f>
        <v>11147.095059563082</v>
      </c>
      <c r="G56" s="56">
        <f>SUM(G48:G55)</f>
        <v>599125</v>
      </c>
      <c r="H56" s="55"/>
      <c r="I56" s="57">
        <f>+F56/$F$56</f>
        <v>1</v>
      </c>
    </row>
    <row r="57" spans="2:10" ht="15.75" thickTop="1" x14ac:dyDescent="0.25">
      <c r="G57" s="55"/>
      <c r="H57" s="55"/>
      <c r="I57" s="58"/>
    </row>
    <row r="58" spans="2:10" ht="30" x14ac:dyDescent="0.8">
      <c r="B58" s="11" t="s">
        <v>19</v>
      </c>
      <c r="C58" s="12"/>
      <c r="D58" s="12"/>
      <c r="E58" s="13"/>
      <c r="F58" s="6"/>
      <c r="G58" s="53"/>
      <c r="H58" s="59"/>
      <c r="I58" s="60"/>
    </row>
    <row r="59" spans="2:10" ht="15.75" x14ac:dyDescent="0.25">
      <c r="B59" s="2" t="s">
        <v>0</v>
      </c>
      <c r="C59" s="12">
        <v>3000000</v>
      </c>
      <c r="D59" s="12">
        <v>3085000</v>
      </c>
      <c r="E59" s="19">
        <f>+C59/$F$56</f>
        <v>269.12841273622251</v>
      </c>
      <c r="F59" s="6">
        <f t="shared" ref="F59" si="22">+G59/E59</f>
        <v>0</v>
      </c>
      <c r="G59" s="50">
        <v>0</v>
      </c>
      <c r="H59" s="59"/>
      <c r="I59" s="61"/>
    </row>
    <row r="60" spans="2:10" ht="15.75" x14ac:dyDescent="0.25">
      <c r="B60" s="2" t="s">
        <v>1</v>
      </c>
      <c r="C60" s="12">
        <v>3000000</v>
      </c>
      <c r="D60" s="12">
        <v>3085000</v>
      </c>
      <c r="E60" s="19">
        <f t="shared" ref="E60:E67" si="23">+C60/$F$56</f>
        <v>269.12841273622251</v>
      </c>
      <c r="F60" s="6">
        <f t="shared" ref="F60:F63" si="24">+G60/E60</f>
        <v>0</v>
      </c>
      <c r="G60" s="50"/>
      <c r="H60" s="59"/>
      <c r="I60" s="61"/>
    </row>
    <row r="61" spans="2:10" ht="15.75" x14ac:dyDescent="0.25">
      <c r="B61" s="2" t="s">
        <v>2</v>
      </c>
      <c r="C61" s="12">
        <v>3000000</v>
      </c>
      <c r="D61" s="12">
        <v>3085000</v>
      </c>
      <c r="E61" s="19">
        <f t="shared" si="23"/>
        <v>269.12841273622251</v>
      </c>
      <c r="F61" s="6">
        <f t="shared" si="24"/>
        <v>18.57849176593847</v>
      </c>
      <c r="G61" s="50">
        <v>5000</v>
      </c>
      <c r="H61" s="59"/>
      <c r="I61" s="61"/>
    </row>
    <row r="62" spans="2:10" ht="15.75" x14ac:dyDescent="0.25">
      <c r="B62" s="2" t="s">
        <v>3</v>
      </c>
      <c r="C62" s="12">
        <v>3000000</v>
      </c>
      <c r="D62" s="12">
        <v>3085000</v>
      </c>
      <c r="E62" s="19">
        <f t="shared" si="23"/>
        <v>269.12841273622251</v>
      </c>
      <c r="F62" s="6">
        <f t="shared" si="24"/>
        <v>37.156983531876939</v>
      </c>
      <c r="G62" s="50">
        <v>10000</v>
      </c>
      <c r="H62" s="59"/>
      <c r="I62" s="61" t="s">
        <v>33</v>
      </c>
    </row>
    <row r="63" spans="2:10" ht="15.75" x14ac:dyDescent="0.25">
      <c r="B63" s="2" t="s">
        <v>4</v>
      </c>
      <c r="C63" s="12">
        <v>3000000</v>
      </c>
      <c r="D63" s="12">
        <v>3085000</v>
      </c>
      <c r="E63" s="19">
        <f t="shared" si="23"/>
        <v>269.12841273622251</v>
      </c>
      <c r="F63" s="6">
        <f t="shared" si="24"/>
        <v>29.725586825501551</v>
      </c>
      <c r="G63" s="80">
        <v>8000</v>
      </c>
      <c r="H63" s="59"/>
      <c r="I63" s="61"/>
    </row>
    <row r="64" spans="2:10" ht="15.75" x14ac:dyDescent="0.25">
      <c r="B64" s="2" t="s">
        <v>5</v>
      </c>
      <c r="C64" s="12">
        <v>3000000</v>
      </c>
      <c r="D64" s="12">
        <v>3085000</v>
      </c>
      <c r="E64" s="19">
        <f t="shared" si="23"/>
        <v>269.12841273622251</v>
      </c>
      <c r="F64" s="6">
        <f t="shared" ref="F64:F66" si="25">+G64/E64</f>
        <v>0</v>
      </c>
      <c r="G64" s="50"/>
      <c r="H64" s="59"/>
      <c r="I64" s="61"/>
    </row>
    <row r="65" spans="2:12" ht="15.75" x14ac:dyDescent="0.25">
      <c r="B65" s="2" t="s">
        <v>6</v>
      </c>
      <c r="C65" s="12">
        <v>3000000</v>
      </c>
      <c r="D65" s="12">
        <v>3085000</v>
      </c>
      <c r="E65" s="19">
        <f t="shared" si="23"/>
        <v>269.12841273622251</v>
      </c>
      <c r="F65" s="6">
        <f t="shared" si="25"/>
        <v>111.47095059563082</v>
      </c>
      <c r="G65" s="74">
        <v>30000</v>
      </c>
      <c r="H65" s="53"/>
      <c r="I65" s="61" t="s">
        <v>26</v>
      </c>
    </row>
    <row r="66" spans="2:12" ht="15.75" x14ac:dyDescent="0.25">
      <c r="B66" s="6" t="s">
        <v>7</v>
      </c>
      <c r="C66" s="12">
        <v>3000000</v>
      </c>
      <c r="D66" s="12">
        <v>3085000</v>
      </c>
      <c r="E66" s="19">
        <f t="shared" si="23"/>
        <v>269.12841273622251</v>
      </c>
      <c r="F66" s="6">
        <f t="shared" si="25"/>
        <v>37.156983531876939</v>
      </c>
      <c r="G66" s="52">
        <v>10000</v>
      </c>
      <c r="H66" s="53"/>
      <c r="I66" s="60"/>
    </row>
    <row r="67" spans="2:12" ht="15.75" x14ac:dyDescent="0.25">
      <c r="B67" s="6" t="s">
        <v>20</v>
      </c>
      <c r="C67" s="12">
        <v>3000000</v>
      </c>
      <c r="D67" s="12">
        <v>3085000</v>
      </c>
      <c r="E67" s="19">
        <f t="shared" si="23"/>
        <v>269.12841273622251</v>
      </c>
      <c r="F67" s="6">
        <f t="shared" ref="F67" si="26">+G67/E67</f>
        <v>0</v>
      </c>
      <c r="G67" s="50"/>
      <c r="H67" s="53"/>
      <c r="I67" s="60"/>
      <c r="K67" s="38" t="s">
        <v>21</v>
      </c>
      <c r="L67" t="s">
        <v>22</v>
      </c>
    </row>
    <row r="68" spans="2:12" ht="16.5" thickBot="1" x14ac:dyDescent="0.3">
      <c r="B68" s="6"/>
      <c r="C68" s="6"/>
      <c r="D68" s="6"/>
      <c r="E68" s="7"/>
      <c r="F68" s="20">
        <f>SUM(F59:F66)</f>
        <v>234.08899625082472</v>
      </c>
      <c r="G68" s="62">
        <f>SUM(G59:G67)</f>
        <v>63000</v>
      </c>
      <c r="H68" s="53"/>
      <c r="I68" s="61"/>
    </row>
    <row r="69" spans="2:12" ht="16.5" thickTop="1" x14ac:dyDescent="0.25">
      <c r="B69" s="5"/>
      <c r="C69" s="6"/>
      <c r="D69" s="6"/>
      <c r="E69" s="7"/>
      <c r="F69" s="6"/>
      <c r="G69" s="53"/>
      <c r="H69" s="53"/>
      <c r="I69" s="61"/>
      <c r="J69" s="36">
        <f>+[1]Sum!$Z$51</f>
        <v>3595020.7999999989</v>
      </c>
    </row>
    <row r="70" spans="2:12" ht="15.75" x14ac:dyDescent="0.25">
      <c r="B70" s="16" t="s">
        <v>17</v>
      </c>
      <c r="C70" s="17"/>
      <c r="D70" s="17"/>
      <c r="E70" s="18"/>
      <c r="F70" s="6"/>
      <c r="G70" s="53"/>
      <c r="H70" s="53"/>
      <c r="I70" s="61"/>
    </row>
    <row r="71" spans="2:12" ht="15.75" x14ac:dyDescent="0.25">
      <c r="B71" s="2" t="s">
        <v>0</v>
      </c>
      <c r="C71" s="12"/>
      <c r="D71" s="12"/>
      <c r="E71" s="13"/>
      <c r="F71" s="6">
        <f t="shared" ref="F71:G78" si="27">+F48+F59</f>
        <v>1588.3125220781305</v>
      </c>
      <c r="G71" s="53">
        <f t="shared" si="27"/>
        <v>211775</v>
      </c>
      <c r="H71" s="53"/>
      <c r="I71" s="54">
        <f>+F71/$F$80</f>
        <v>0.13955599999867896</v>
      </c>
      <c r="J71" s="36">
        <f>+$J$69*I71</f>
        <v>501706.72276005067</v>
      </c>
      <c r="K71" s="37">
        <f>+G15+G5</f>
        <v>211775</v>
      </c>
      <c r="L71" s="39">
        <f>+J71/K71</f>
        <v>2.3690554728369766</v>
      </c>
    </row>
    <row r="72" spans="2:12" ht="15.75" x14ac:dyDescent="0.25">
      <c r="B72" s="2" t="s">
        <v>1</v>
      </c>
      <c r="C72" s="12"/>
      <c r="D72" s="12"/>
      <c r="E72" s="13"/>
      <c r="F72" s="6">
        <f t="shared" si="27"/>
        <v>421.20024633058904</v>
      </c>
      <c r="G72" s="53">
        <f t="shared" si="27"/>
        <v>55943.75</v>
      </c>
      <c r="H72" s="53"/>
      <c r="I72" s="54">
        <f t="shared" ref="I72:I79" si="28">+F72/$F$80</f>
        <v>3.7008473306907395E-2</v>
      </c>
      <c r="J72" s="36">
        <f t="shared" ref="J72:J79" si="29">+$J$69*I72</f>
        <v>133046.23131457684</v>
      </c>
      <c r="K72" s="37">
        <f>+G16+G6</f>
        <v>52943.75</v>
      </c>
      <c r="L72" s="39">
        <f t="shared" ref="L72:L78" si="30">+J72/K72</f>
        <v>2.5129733219610784</v>
      </c>
    </row>
    <row r="73" spans="2:12" ht="15.75" x14ac:dyDescent="0.25">
      <c r="B73" s="2" t="s">
        <v>2</v>
      </c>
      <c r="C73" s="12"/>
      <c r="D73" s="12"/>
      <c r="E73" s="13"/>
      <c r="F73" s="6">
        <f t="shared" si="27"/>
        <v>283.29724544562686</v>
      </c>
      <c r="G73" s="53">
        <f t="shared" si="27"/>
        <v>56962.5</v>
      </c>
      <c r="H73" s="53"/>
      <c r="I73" s="54">
        <f t="shared" si="28"/>
        <v>2.4891719882247993E-2</v>
      </c>
      <c r="J73" s="36">
        <f t="shared" si="29"/>
        <v>89486.250724455065</v>
      </c>
      <c r="K73" s="37">
        <f>+G61+G17+G7</f>
        <v>56962.5</v>
      </c>
      <c r="L73" s="39">
        <f t="shared" si="30"/>
        <v>1.570967754653589</v>
      </c>
    </row>
    <row r="74" spans="2:12" ht="15.75" x14ac:dyDescent="0.25">
      <c r="B74" s="2" t="s">
        <v>3</v>
      </c>
      <c r="C74" s="12"/>
      <c r="D74" s="12"/>
      <c r="E74" s="13"/>
      <c r="F74" s="6">
        <f t="shared" si="27"/>
        <v>287.15698353187696</v>
      </c>
      <c r="G74" s="53">
        <f t="shared" si="27"/>
        <v>60000</v>
      </c>
      <c r="H74" s="53"/>
      <c r="I74" s="54">
        <f t="shared" si="28"/>
        <v>2.5230853145300568E-2</v>
      </c>
      <c r="J74" s="36">
        <f t="shared" si="29"/>
        <v>90705.441859100931</v>
      </c>
      <c r="K74" s="37">
        <f>+G62+G8</f>
        <v>60000</v>
      </c>
      <c r="L74" s="39">
        <f t="shared" si="30"/>
        <v>1.5117573643183488</v>
      </c>
    </row>
    <row r="75" spans="2:12" ht="15.75" x14ac:dyDescent="0.25">
      <c r="B75" s="2" t="s">
        <v>4</v>
      </c>
      <c r="C75" s="6"/>
      <c r="D75" s="6"/>
      <c r="E75" s="7"/>
      <c r="F75" s="6">
        <f t="shared" si="27"/>
        <v>279.72558682550152</v>
      </c>
      <c r="G75" s="53">
        <f t="shared" si="27"/>
        <v>58000</v>
      </c>
      <c r="H75" s="53"/>
      <c r="I75" s="54">
        <f t="shared" si="28"/>
        <v>2.4577898525646628E-2</v>
      </c>
      <c r="J75" s="36">
        <f t="shared" si="29"/>
        <v>88358.056419988934</v>
      </c>
      <c r="K75" s="37">
        <f>+G63+G9</f>
        <v>58000</v>
      </c>
      <c r="L75" s="39">
        <f t="shared" si="30"/>
        <v>1.5234147658618782</v>
      </c>
    </row>
    <row r="76" spans="2:12" ht="15.75" x14ac:dyDescent="0.25">
      <c r="B76" s="2" t="s">
        <v>5</v>
      </c>
      <c r="F76" s="6">
        <f t="shared" si="27"/>
        <v>799.11339403713919</v>
      </c>
      <c r="G76" s="53">
        <f t="shared" si="27"/>
        <v>102943.75</v>
      </c>
      <c r="H76" s="55"/>
      <c r="I76" s="54">
        <f t="shared" si="28"/>
        <v>7.0213555120297366E-2</v>
      </c>
      <c r="J76" s="36">
        <f t="shared" si="29"/>
        <v>252419.19109941545</v>
      </c>
      <c r="K76" s="37">
        <f>+G42+G20+G10</f>
        <v>102943.75</v>
      </c>
      <c r="L76" s="39">
        <f t="shared" si="30"/>
        <v>2.4520108418375615</v>
      </c>
    </row>
    <row r="77" spans="2:12" ht="15.75" x14ac:dyDescent="0.25">
      <c r="B77" s="2" t="s">
        <v>6</v>
      </c>
      <c r="F77" s="6">
        <f t="shared" si="27"/>
        <v>7186.4709693456352</v>
      </c>
      <c r="G77" s="53">
        <f t="shared" si="27"/>
        <v>40000</v>
      </c>
      <c r="H77" s="55"/>
      <c r="I77" s="54">
        <f t="shared" si="28"/>
        <v>0.63143438627323967</v>
      </c>
      <c r="J77" s="36">
        <f t="shared" si="29"/>
        <v>2270019.7524875305</v>
      </c>
      <c r="K77" s="37">
        <f>+G65+G21+G11</f>
        <v>40000</v>
      </c>
      <c r="L77" s="39">
        <f t="shared" si="30"/>
        <v>56.75049381218826</v>
      </c>
    </row>
    <row r="78" spans="2:12" ht="15.75" x14ac:dyDescent="0.25">
      <c r="B78" s="6" t="s">
        <v>7</v>
      </c>
      <c r="F78" s="6">
        <f t="shared" si="27"/>
        <v>535.90710821940809</v>
      </c>
      <c r="G78" s="53">
        <f t="shared" si="27"/>
        <v>76500</v>
      </c>
      <c r="H78" s="55"/>
      <c r="I78" s="54">
        <f t="shared" si="28"/>
        <v>4.7087113747681465E-2</v>
      </c>
      <c r="J78" s="36">
        <f t="shared" si="29"/>
        <v>169279.15333488077</v>
      </c>
      <c r="K78" s="37">
        <f>+G66+G22</f>
        <v>76500</v>
      </c>
      <c r="L78" s="39">
        <f t="shared" si="30"/>
        <v>2.2127993899984415</v>
      </c>
    </row>
    <row r="79" spans="2:12" ht="15.75" x14ac:dyDescent="0.25">
      <c r="B79" s="6" t="s">
        <v>20</v>
      </c>
      <c r="F79" s="6">
        <f>+F67</f>
        <v>0</v>
      </c>
      <c r="G79" s="53">
        <f>+G67</f>
        <v>0</v>
      </c>
      <c r="H79" s="55"/>
      <c r="I79" s="54">
        <f t="shared" si="28"/>
        <v>0</v>
      </c>
      <c r="J79" s="36">
        <f t="shared" si="29"/>
        <v>0</v>
      </c>
    </row>
    <row r="80" spans="2:12" ht="16.5" thickBot="1" x14ac:dyDescent="0.3">
      <c r="F80" s="21">
        <f>SUM(F71:F79)</f>
        <v>11381.184055813907</v>
      </c>
      <c r="G80" s="21">
        <f>SUM(G71:G79)</f>
        <v>662125</v>
      </c>
      <c r="I80" s="33">
        <f>+F80/$F$80</f>
        <v>1</v>
      </c>
      <c r="J80" s="37">
        <f>SUM(J71:J79)</f>
        <v>3595020.7999999993</v>
      </c>
      <c r="K80" s="37">
        <f>SUM(K71:K79)</f>
        <v>659125</v>
      </c>
      <c r="L80" s="39">
        <f>+J80/K80</f>
        <v>5.4542322017826654</v>
      </c>
    </row>
    <row r="81" spans="2:12" ht="15.75" thickTop="1" x14ac:dyDescent="0.25"/>
    <row r="82" spans="2:12" ht="30" x14ac:dyDescent="0.8">
      <c r="B82" s="11" t="s">
        <v>35</v>
      </c>
      <c r="C82" s="12"/>
      <c r="D82" s="12"/>
      <c r="E82" s="13"/>
      <c r="F82" s="6"/>
      <c r="G82" s="53"/>
      <c r="H82" s="59"/>
      <c r="I82" s="60"/>
    </row>
    <row r="83" spans="2:12" ht="15.75" x14ac:dyDescent="0.25">
      <c r="B83" s="2" t="s">
        <v>0</v>
      </c>
      <c r="C83" s="12">
        <v>0</v>
      </c>
      <c r="D83" s="12">
        <v>50000</v>
      </c>
      <c r="E83" s="19">
        <v>1</v>
      </c>
      <c r="F83" s="6">
        <f t="shared" ref="F83:F91" si="31">+G83/E83</f>
        <v>0</v>
      </c>
      <c r="G83" s="50"/>
      <c r="H83" s="59"/>
      <c r="I83" s="61"/>
    </row>
    <row r="84" spans="2:12" ht="15.75" x14ac:dyDescent="0.25">
      <c r="B84" s="2" t="s">
        <v>1</v>
      </c>
      <c r="C84" s="12">
        <v>0</v>
      </c>
      <c r="D84" s="12">
        <v>50000</v>
      </c>
      <c r="E84" s="19">
        <v>1</v>
      </c>
      <c r="F84" s="6">
        <f t="shared" si="31"/>
        <v>0</v>
      </c>
      <c r="G84" s="50"/>
      <c r="H84" s="59"/>
      <c r="I84" s="61"/>
    </row>
    <row r="85" spans="2:12" ht="15.75" x14ac:dyDescent="0.25">
      <c r="B85" s="2" t="s">
        <v>2</v>
      </c>
      <c r="C85" s="12">
        <v>0</v>
      </c>
      <c r="D85" s="12">
        <v>50000</v>
      </c>
      <c r="E85" s="19">
        <v>1</v>
      </c>
      <c r="F85" s="6">
        <f t="shared" si="31"/>
        <v>1244.5859941123997</v>
      </c>
      <c r="G85" s="50">
        <f>50000*I73</f>
        <v>1244.5859941123997</v>
      </c>
      <c r="H85" s="59"/>
      <c r="I85" s="61"/>
    </row>
    <row r="86" spans="2:12" ht="15.75" x14ac:dyDescent="0.25">
      <c r="B86" s="2" t="s">
        <v>3</v>
      </c>
      <c r="C86" s="12">
        <v>0</v>
      </c>
      <c r="D86" s="12">
        <v>50000</v>
      </c>
      <c r="E86" s="19">
        <v>1</v>
      </c>
      <c r="F86" s="6">
        <f t="shared" si="31"/>
        <v>1261.5426572650283</v>
      </c>
      <c r="G86" s="50">
        <f>50000*I74</f>
        <v>1261.5426572650283</v>
      </c>
      <c r="H86" s="59"/>
      <c r="I86" s="61"/>
    </row>
    <row r="87" spans="2:12" ht="15.75" x14ac:dyDescent="0.25">
      <c r="B87" s="2" t="s">
        <v>4</v>
      </c>
      <c r="C87" s="12">
        <v>0</v>
      </c>
      <c r="D87" s="12">
        <v>50000</v>
      </c>
      <c r="E87" s="19">
        <v>1</v>
      </c>
      <c r="F87" s="6">
        <f t="shared" si="31"/>
        <v>1228.8949262823314</v>
      </c>
      <c r="G87" s="50">
        <f>50000*I75</f>
        <v>1228.8949262823314</v>
      </c>
      <c r="H87" s="59"/>
      <c r="I87" s="53"/>
    </row>
    <row r="88" spans="2:12" ht="15.75" x14ac:dyDescent="0.25">
      <c r="B88" s="2" t="s">
        <v>5</v>
      </c>
      <c r="C88" s="12">
        <v>0</v>
      </c>
      <c r="D88" s="12">
        <v>50000</v>
      </c>
      <c r="E88" s="19">
        <v>1</v>
      </c>
      <c r="F88" s="6">
        <f t="shared" si="31"/>
        <v>3511</v>
      </c>
      <c r="G88" s="50">
        <v>3511</v>
      </c>
      <c r="H88" s="59"/>
      <c r="I88" s="82">
        <v>43130</v>
      </c>
    </row>
    <row r="89" spans="2:12" ht="15.75" x14ac:dyDescent="0.25">
      <c r="B89" s="2" t="s">
        <v>6</v>
      </c>
      <c r="C89" s="12">
        <v>0</v>
      </c>
      <c r="D89" s="12">
        <v>50000</v>
      </c>
      <c r="E89" s="19">
        <v>1</v>
      </c>
      <c r="F89" s="6">
        <f t="shared" si="31"/>
        <v>42754</v>
      </c>
      <c r="G89" s="50">
        <v>42754</v>
      </c>
      <c r="H89" s="53"/>
      <c r="I89" s="61" t="s">
        <v>36</v>
      </c>
    </row>
    <row r="90" spans="2:12" ht="15.75" x14ac:dyDescent="0.25">
      <c r="B90" s="6" t="s">
        <v>7</v>
      </c>
      <c r="C90" s="12">
        <v>0</v>
      </c>
      <c r="D90" s="12">
        <v>50000</v>
      </c>
      <c r="E90" s="19">
        <v>1</v>
      </c>
      <c r="F90" s="6">
        <f t="shared" si="31"/>
        <v>0</v>
      </c>
      <c r="G90" s="50"/>
      <c r="H90" s="53"/>
      <c r="I90" s="60"/>
    </row>
    <row r="91" spans="2:12" ht="15.75" x14ac:dyDescent="0.25">
      <c r="B91" s="6" t="s">
        <v>20</v>
      </c>
      <c r="C91" s="12">
        <v>0</v>
      </c>
      <c r="D91" s="12">
        <v>50000</v>
      </c>
      <c r="E91" s="19">
        <v>1</v>
      </c>
      <c r="F91" s="6">
        <f t="shared" si="31"/>
        <v>0</v>
      </c>
      <c r="G91" s="50"/>
      <c r="H91" s="53"/>
      <c r="I91" s="60"/>
      <c r="K91" s="38" t="s">
        <v>21</v>
      </c>
      <c r="L91" t="s">
        <v>22</v>
      </c>
    </row>
    <row r="92" spans="2:12" ht="16.5" thickBot="1" x14ac:dyDescent="0.3">
      <c r="B92" s="6"/>
      <c r="C92" s="6"/>
      <c r="D92" s="6"/>
      <c r="E92" s="7"/>
      <c r="F92" s="20">
        <f>SUM(F83:F90)</f>
        <v>50000.023577659762</v>
      </c>
      <c r="G92" s="62">
        <f>SUM(G83:G91)</f>
        <v>50000.023577659762</v>
      </c>
      <c r="H92" s="53"/>
      <c r="I92" s="61"/>
    </row>
    <row r="93" spans="2:12" ht="16.5" thickTop="1" x14ac:dyDescent="0.25">
      <c r="B93" s="5"/>
      <c r="C93" s="6"/>
      <c r="D93" s="6"/>
      <c r="E93" s="7"/>
      <c r="F93" s="6"/>
      <c r="G93" s="53">
        <f>50000-7246</f>
        <v>42754</v>
      </c>
      <c r="H93" s="53"/>
      <c r="I93" s="61"/>
      <c r="J93" s="36">
        <f>+[1]Sum!$Z$51</f>
        <v>3595020.7999999989</v>
      </c>
    </row>
    <row r="94" spans="2:12" ht="15.75" x14ac:dyDescent="0.25">
      <c r="B94" s="16" t="s">
        <v>17</v>
      </c>
      <c r="C94" s="17"/>
      <c r="D94" s="17"/>
      <c r="E94" s="18"/>
      <c r="F94" s="6"/>
      <c r="G94" s="53"/>
      <c r="H94" s="53"/>
      <c r="I94" s="61"/>
    </row>
    <row r="95" spans="2:12" ht="15.75" x14ac:dyDescent="0.25">
      <c r="B95" s="2" t="s">
        <v>0</v>
      </c>
      <c r="C95" s="12"/>
      <c r="D95" s="12"/>
      <c r="E95" s="13"/>
      <c r="F95" s="6">
        <f>+F83</f>
        <v>0</v>
      </c>
      <c r="G95" s="53">
        <f t="shared" ref="G95" si="32">+G72+G83</f>
        <v>55943.75</v>
      </c>
      <c r="H95" s="53"/>
      <c r="I95" s="54">
        <f>+F95/$F$92</f>
        <v>0</v>
      </c>
      <c r="J95" s="36">
        <f>+$J$69*I95</f>
        <v>0</v>
      </c>
      <c r="K95" s="37">
        <f>+G39+G29</f>
        <v>50000</v>
      </c>
      <c r="L95" s="39">
        <f>+J95/K95</f>
        <v>0</v>
      </c>
    </row>
    <row r="96" spans="2:12" ht="15.75" x14ac:dyDescent="0.25">
      <c r="B96" s="2" t="s">
        <v>1</v>
      </c>
      <c r="C96" s="12"/>
      <c r="D96" s="12"/>
      <c r="E96" s="13"/>
      <c r="F96" s="6">
        <f t="shared" ref="F96:F103" si="33">+F84</f>
        <v>0</v>
      </c>
      <c r="G96" s="53">
        <f t="shared" ref="G96" si="34">+G73+G84</f>
        <v>56962.5</v>
      </c>
      <c r="H96" s="53"/>
      <c r="I96" s="54">
        <f t="shared" ref="I96:I103" si="35">+F96/$F$92</f>
        <v>0</v>
      </c>
      <c r="J96" s="36">
        <f t="shared" ref="J96:J103" si="36">+$J$69*I96</f>
        <v>0</v>
      </c>
      <c r="K96" s="37">
        <f>+G40+G30</f>
        <v>50000</v>
      </c>
      <c r="L96" s="39">
        <f t="shared" ref="L96:L102" si="37">+J96/K96</f>
        <v>0</v>
      </c>
    </row>
    <row r="97" spans="2:12" ht="15.75" x14ac:dyDescent="0.25">
      <c r="B97" s="2" t="s">
        <v>2</v>
      </c>
      <c r="C97" s="12"/>
      <c r="D97" s="12"/>
      <c r="E97" s="13"/>
      <c r="F97" s="6">
        <f t="shared" si="33"/>
        <v>1244.5859941123997</v>
      </c>
      <c r="G97" s="53">
        <f t="shared" ref="G97" si="38">+G74+G85</f>
        <v>61244.5859941124</v>
      </c>
      <c r="H97" s="53"/>
      <c r="I97" s="54">
        <f t="shared" si="35"/>
        <v>2.4891708144483483E-2</v>
      </c>
      <c r="J97" s="36">
        <f t="shared" si="36"/>
        <v>89486.208526947492</v>
      </c>
      <c r="K97" s="37">
        <f>+G85+G41+G31</f>
        <v>54188.3359941124</v>
      </c>
      <c r="L97" s="39">
        <f t="shared" si="37"/>
        <v>1.6513924424007083</v>
      </c>
    </row>
    <row r="98" spans="2:12" ht="15.75" x14ac:dyDescent="0.25">
      <c r="B98" s="2" t="s">
        <v>3</v>
      </c>
      <c r="C98" s="12"/>
      <c r="D98" s="12"/>
      <c r="E98" s="13"/>
      <c r="F98" s="6">
        <f t="shared" si="33"/>
        <v>1261.5426572650283</v>
      </c>
      <c r="G98" s="53">
        <f t="shared" ref="G98" si="39">+G75+G86</f>
        <v>59261.542657265025</v>
      </c>
      <c r="H98" s="53"/>
      <c r="I98" s="54">
        <f t="shared" si="35"/>
        <v>2.5230841247616757E-2</v>
      </c>
      <c r="J98" s="36">
        <f t="shared" si="36"/>
        <v>90705.399086680161</v>
      </c>
      <c r="K98" s="37">
        <f>+G86+G32</f>
        <v>11261.542657265029</v>
      </c>
      <c r="L98" s="39">
        <f t="shared" si="37"/>
        <v>8.0544381748769069</v>
      </c>
    </row>
    <row r="99" spans="2:12" ht="15.75" x14ac:dyDescent="0.25">
      <c r="B99" s="2" t="s">
        <v>4</v>
      </c>
      <c r="C99" s="6"/>
      <c r="D99" s="6"/>
      <c r="E99" s="7"/>
      <c r="F99" s="6">
        <f t="shared" si="33"/>
        <v>1228.8949262823314</v>
      </c>
      <c r="G99" s="53">
        <f t="shared" ref="G99" si="40">+G76+G87</f>
        <v>104172.64492628233</v>
      </c>
      <c r="H99" s="53"/>
      <c r="I99" s="54">
        <f t="shared" si="35"/>
        <v>2.457788693586551E-2</v>
      </c>
      <c r="J99" s="36">
        <f t="shared" si="36"/>
        <v>88358.014754484742</v>
      </c>
      <c r="K99" s="37">
        <f>+G87+G33</f>
        <v>67728.89492628233</v>
      </c>
      <c r="L99" s="39">
        <f t="shared" si="37"/>
        <v>1.3045837356516095</v>
      </c>
    </row>
    <row r="100" spans="2:12" ht="15.75" x14ac:dyDescent="0.25">
      <c r="B100" s="2" t="s">
        <v>5</v>
      </c>
      <c r="F100" s="6">
        <f t="shared" si="33"/>
        <v>3511</v>
      </c>
      <c r="G100" s="53">
        <f t="shared" ref="G100" si="41">+G77+G88</f>
        <v>43511</v>
      </c>
      <c r="H100" s="55"/>
      <c r="I100" s="54">
        <f t="shared" si="35"/>
        <v>7.021996688755025E-2</v>
      </c>
      <c r="J100" s="36">
        <f t="shared" si="36"/>
        <v>252442.24153605432</v>
      </c>
      <c r="K100" s="37">
        <f>+G66+G44+G34</f>
        <v>556125</v>
      </c>
      <c r="L100" s="39">
        <f t="shared" si="37"/>
        <v>0.45393075574026404</v>
      </c>
    </row>
    <row r="101" spans="2:12" ht="15.75" x14ac:dyDescent="0.25">
      <c r="B101" s="2" t="s">
        <v>6</v>
      </c>
      <c r="F101" s="6">
        <f t="shared" si="33"/>
        <v>42754</v>
      </c>
      <c r="G101" s="53">
        <f t="shared" ref="G101" si="42">+G78+G89</f>
        <v>119254</v>
      </c>
      <c r="H101" s="55"/>
      <c r="I101" s="54">
        <f t="shared" si="35"/>
        <v>0.85507959678448398</v>
      </c>
      <c r="J101" s="36">
        <f t="shared" si="36"/>
        <v>3074028.9360958319</v>
      </c>
      <c r="K101" s="37">
        <f>+G89+G45+G35</f>
        <v>95754</v>
      </c>
      <c r="L101" s="39">
        <f t="shared" si="37"/>
        <v>32.103399712762204</v>
      </c>
    </row>
    <row r="102" spans="2:12" ht="15.75" x14ac:dyDescent="0.25">
      <c r="B102" s="6" t="s">
        <v>7</v>
      </c>
      <c r="F102" s="6">
        <f t="shared" si="33"/>
        <v>0</v>
      </c>
      <c r="G102" s="53">
        <f t="shared" ref="G102" si="43">+G79+G90</f>
        <v>0</v>
      </c>
      <c r="H102" s="55"/>
      <c r="I102" s="54">
        <f t="shared" si="35"/>
        <v>0</v>
      </c>
      <c r="J102" s="36">
        <f t="shared" si="36"/>
        <v>0</v>
      </c>
      <c r="K102" s="37">
        <f>+G90+G46</f>
        <v>0</v>
      </c>
      <c r="L102" s="39" t="e">
        <f t="shared" si="37"/>
        <v>#DIV/0!</v>
      </c>
    </row>
    <row r="103" spans="2:12" ht="15.75" x14ac:dyDescent="0.25">
      <c r="B103" s="6" t="s">
        <v>20</v>
      </c>
      <c r="F103" s="6">
        <f t="shared" si="33"/>
        <v>0</v>
      </c>
      <c r="G103" s="53">
        <f>+G91</f>
        <v>0</v>
      </c>
      <c r="H103" s="55"/>
      <c r="I103" s="54">
        <f t="shared" si="35"/>
        <v>0</v>
      </c>
      <c r="J103" s="36">
        <f t="shared" si="36"/>
        <v>0</v>
      </c>
    </row>
    <row r="104" spans="2:12" ht="16.5" thickBot="1" x14ac:dyDescent="0.3">
      <c r="F104" s="21">
        <f>SUM(F95:F103)</f>
        <v>50000.023577659762</v>
      </c>
      <c r="G104" s="21">
        <f>SUM(G95:G103)</f>
        <v>500350.02357765974</v>
      </c>
      <c r="I104" s="33">
        <f>+F104/$F$92</f>
        <v>1</v>
      </c>
      <c r="J104" s="37">
        <f>SUM(J95:J103)</f>
        <v>3595020.7999999989</v>
      </c>
      <c r="K104" s="37">
        <f>SUM(K95:K103)</f>
        <v>885057.77357765974</v>
      </c>
      <c r="L104" s="39">
        <f>+J104/K104</f>
        <v>4.0619052307375192</v>
      </c>
    </row>
    <row r="105" spans="2:12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Livingstone</dc:creator>
  <cp:lastModifiedBy>mahesh agarwal</cp:lastModifiedBy>
  <dcterms:created xsi:type="dcterms:W3CDTF">2016-02-02T04:35:53Z</dcterms:created>
  <dcterms:modified xsi:type="dcterms:W3CDTF">2020-08-21T06:43:13Z</dcterms:modified>
</cp:coreProperties>
</file>