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aniya\Dropbox (BlueSky Accounting)\GENERAL\Saraniya Kanagalingam\MBAF Superannuation Fund\Working Papers\"/>
    </mc:Choice>
  </mc:AlternateContent>
  <bookViews>
    <workbookView xWindow="0" yWindow="0" windowWidth="20490" windowHeight="7455" activeTab="1"/>
  </bookViews>
  <sheets>
    <sheet name="Permanent File" sheetId="7" r:id="rId1"/>
    <sheet name="Audit" sheetId="6" r:id="rId2"/>
    <sheet name="Balance Sheet" sheetId="1" r:id="rId3"/>
    <sheet name="Operating Statement" sheetId="2" r:id="rId4"/>
    <sheet name="Investment Summary" sheetId="3" r:id="rId5"/>
    <sheet name="Interest Rec" sheetId="4" r:id="rId6"/>
    <sheet name="Tax Reconciliation" sheetId="5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5" l="1"/>
  <c r="C40" i="5"/>
  <c r="C34" i="5"/>
  <c r="C38" i="5"/>
  <c r="C37" i="5"/>
  <c r="C36" i="5"/>
  <c r="C35" i="5"/>
  <c r="G35" i="2" l="1"/>
  <c r="H8" i="5"/>
  <c r="H7" i="5"/>
  <c r="J30" i="2"/>
  <c r="G34" i="2"/>
  <c r="J34" i="2"/>
  <c r="G30" i="2"/>
  <c r="G19" i="1"/>
  <c r="J19" i="1"/>
  <c r="H10" i="5"/>
  <c r="H6" i="5"/>
  <c r="H9" i="5"/>
  <c r="C7" i="5"/>
  <c r="C6" i="5"/>
  <c r="K12" i="3"/>
  <c r="H17" i="5" l="1"/>
  <c r="C17" i="5"/>
  <c r="C19" i="5" s="1"/>
  <c r="C21" i="5" s="1"/>
  <c r="D25" i="4"/>
  <c r="D24" i="4"/>
  <c r="D20" i="4"/>
  <c r="A19" i="4"/>
  <c r="A18" i="4"/>
  <c r="D14" i="4"/>
  <c r="C10" i="4"/>
  <c r="D9" i="4"/>
  <c r="D8" i="4"/>
  <c r="D10" i="4" s="1"/>
  <c r="K10" i="3"/>
  <c r="J10" i="3"/>
  <c r="K9" i="3"/>
  <c r="J9" i="3"/>
  <c r="J27" i="1"/>
  <c r="G27" i="1"/>
  <c r="J21" i="2"/>
  <c r="G21" i="2"/>
  <c r="J14" i="2"/>
  <c r="G14" i="2"/>
  <c r="J9" i="2"/>
  <c r="J10" i="2" s="1"/>
  <c r="J15" i="2" s="1"/>
  <c r="G9" i="2"/>
  <c r="G10" i="2" s="1"/>
  <c r="G15" i="2" s="1"/>
  <c r="J12" i="1"/>
  <c r="G12" i="1"/>
  <c r="J9" i="1"/>
  <c r="G9" i="1"/>
  <c r="C31" i="5" l="1"/>
  <c r="C23" i="5"/>
  <c r="J35" i="2"/>
  <c r="J37" i="2" s="1"/>
  <c r="G13" i="1"/>
  <c r="G22" i="1"/>
  <c r="G29" i="1" s="1"/>
  <c r="G37" i="2"/>
  <c r="J13" i="1"/>
  <c r="J22" i="1" s="1"/>
  <c r="J29" i="1" s="1"/>
</calcChain>
</file>

<file path=xl/sharedStrings.xml><?xml version="1.0" encoding="utf-8"?>
<sst xmlns="http://schemas.openxmlformats.org/spreadsheetml/2006/main" count="190" uniqueCount="169">
  <si>
    <t>Assets</t>
  </si>
  <si>
    <t>Investments</t>
  </si>
  <si>
    <t>Cash and Cash Equivalents</t>
  </si>
  <si>
    <t>Other Assets</t>
  </si>
  <si>
    <t>Bank</t>
  </si>
  <si>
    <t>MBAF Superannuation Fund</t>
  </si>
  <si>
    <t>Statement of Financial Position</t>
  </si>
  <si>
    <t>For the Year Ended 30 June 2019</t>
  </si>
  <si>
    <t>Total Investments</t>
  </si>
  <si>
    <t>Total Other Assets</t>
  </si>
  <si>
    <t>Liabilities</t>
  </si>
  <si>
    <t>Income Tax Payable</t>
  </si>
  <si>
    <t>Net Assets</t>
  </si>
  <si>
    <t>Total Net Assets</t>
  </si>
  <si>
    <t>Total Assets</t>
  </si>
  <si>
    <t>Total Liabilities</t>
  </si>
  <si>
    <t>Operating Statement</t>
  </si>
  <si>
    <t>For the Period 1 July 2018 to 30 June 2019</t>
  </si>
  <si>
    <t>Member Receipts</t>
  </si>
  <si>
    <t>Contributions</t>
  </si>
  <si>
    <t>Employer</t>
  </si>
  <si>
    <t>Member</t>
  </si>
  <si>
    <t>Total Contributions</t>
  </si>
  <si>
    <t>Total Member Receipts</t>
  </si>
  <si>
    <t>Investment Income</t>
  </si>
  <si>
    <t>Interest</t>
  </si>
  <si>
    <t>Total Investment Income</t>
  </si>
  <si>
    <t>Total Income</t>
  </si>
  <si>
    <t>Expenses</t>
  </si>
  <si>
    <t>Member Payments</t>
  </si>
  <si>
    <t>Insurance Premiums</t>
  </si>
  <si>
    <t>Total Member Payments</t>
  </si>
  <si>
    <t>Other Expenses</t>
  </si>
  <si>
    <t>Bank Fees</t>
  </si>
  <si>
    <t>Interest Paid</t>
  </si>
  <si>
    <t>Legal Fee</t>
  </si>
  <si>
    <t>Regulatory Fee</t>
  </si>
  <si>
    <t>Income Tax</t>
  </si>
  <si>
    <t>Income Tax Expense</t>
  </si>
  <si>
    <t>Total Other Expenses</t>
  </si>
  <si>
    <t>Total Expenses</t>
  </si>
  <si>
    <t>Net Profit/(Loss) Total</t>
  </si>
  <si>
    <t>Member Entitlements</t>
  </si>
  <si>
    <t>Melad Aoun</t>
  </si>
  <si>
    <t>Panagiota Mitzifiris</t>
  </si>
  <si>
    <t>Total Member Entitlements</t>
  </si>
  <si>
    <t>Check</t>
  </si>
  <si>
    <t>Investment Summary</t>
  </si>
  <si>
    <t>As At 30 June 2019</t>
  </si>
  <si>
    <t>Westpac DIY Super Savings A/C (No. 806180)</t>
  </si>
  <si>
    <t>Westpac DIY Super Working A/C (No. 806172)</t>
  </si>
  <si>
    <t>Investment</t>
  </si>
  <si>
    <t>Units</t>
  </si>
  <si>
    <t>Avg Cost Price</t>
  </si>
  <si>
    <t>Market Price</t>
  </si>
  <si>
    <t>Accounting Cost</t>
  </si>
  <si>
    <t>Maket Value</t>
  </si>
  <si>
    <t>Unrealised Accounting Gain/(Loss)</t>
  </si>
  <si>
    <t>Interest Reconciliation</t>
  </si>
  <si>
    <t>T/D No.</t>
  </si>
  <si>
    <t>2018 Bal per Statement</t>
  </si>
  <si>
    <t>2018 Accrued Interest</t>
  </si>
  <si>
    <t>WBC 47-5945</t>
  </si>
  <si>
    <t>WBC 47-5937</t>
  </si>
  <si>
    <t>2018 Bal per Accounts</t>
  </si>
  <si>
    <t>2019 Interest</t>
  </si>
  <si>
    <t>4.01 2018 TD Balances FS.pdf</t>
  </si>
  <si>
    <t>6.00 WBC 47-5945 Jun 18.jpg</t>
  </si>
  <si>
    <t>5.00 WBC 47-5937 Jun 18.jpg</t>
  </si>
  <si>
    <t>4.00 2019 TD Interest.pdf</t>
  </si>
  <si>
    <t>Term Deposit Accounts</t>
  </si>
  <si>
    <t>Bank Accounts</t>
  </si>
  <si>
    <t>3.04 WBC Savings 5 30 June.pdf</t>
  </si>
  <si>
    <t>2.04 WBC Working 5 30 June.pdf</t>
  </si>
  <si>
    <t>Total 2019 Accounting Interest</t>
  </si>
  <si>
    <t>2019 TD Accounting Interest</t>
  </si>
  <si>
    <t>2019 Bank Accounting Interest</t>
  </si>
  <si>
    <t>3.03 WBC Savings 4.pdf</t>
  </si>
  <si>
    <t>All Term Deposits redeemed</t>
  </si>
  <si>
    <t>Ref/Notes</t>
  </si>
  <si>
    <t xml:space="preserve">refer Investment Summary tab </t>
  </si>
  <si>
    <t>refer Interest Rec tab</t>
  </si>
  <si>
    <t>Income Tax Reconciliation</t>
  </si>
  <si>
    <t>Concessional Contributions</t>
  </si>
  <si>
    <t>7.00 2019 Contributions.pdf</t>
  </si>
  <si>
    <t>confirmed with client re contribution type and allocation</t>
  </si>
  <si>
    <t>interest on overdraft during year</t>
  </si>
  <si>
    <t>standard ASIC fee - special purpose company</t>
  </si>
  <si>
    <t>Policy ceased from April 19. Schedule not available but verbally confirmed policy details for the relevant period were same as prior year. SMSF no longer holds insurance for members</t>
  </si>
  <si>
    <t>7.01 Insurance Premiums Paid.pdf</t>
  </si>
  <si>
    <t>check</t>
  </si>
  <si>
    <t>7.03 Legal Fee.pdf</t>
  </si>
  <si>
    <t>Income</t>
  </si>
  <si>
    <t>Interest Paid - Australia</t>
  </si>
  <si>
    <t>Administrative Expenses</t>
  </si>
  <si>
    <t>Investment Expenses</t>
  </si>
  <si>
    <t>Fees pertaining to the establishment of a bare trust claimed as deduction in the year incurred under s 25-25 - pertains to acquisition of an income producing asset</t>
  </si>
  <si>
    <t>Other Creditors and Accruals</t>
  </si>
  <si>
    <t>pertains to accounting and audit fee raised in 2019 FY but paid in 2020.</t>
  </si>
  <si>
    <t>Accounting Fees</t>
  </si>
  <si>
    <t>Audit Fees</t>
  </si>
  <si>
    <t>Total Income Tax Expense</t>
  </si>
  <si>
    <t>7.04 Accounting &amp; Audit Fees.pdf</t>
  </si>
  <si>
    <t>Audit Expense</t>
  </si>
  <si>
    <t>Taxable Income/(Loss)</t>
  </si>
  <si>
    <t>Tax @ 15%</t>
  </si>
  <si>
    <t>Add Adjustments:</t>
  </si>
  <si>
    <t>Nil</t>
  </si>
  <si>
    <t>Less Adjustments:</t>
  </si>
  <si>
    <t>9.00 Member Statements.pdf</t>
  </si>
  <si>
    <t>8.00 2019 Tax Rec.pdf</t>
  </si>
  <si>
    <t>8.01 2019 Statement of Taxable Income.pdf</t>
  </si>
  <si>
    <t>TOTAL</t>
  </si>
  <si>
    <t>Provision for Income Tax</t>
  </si>
  <si>
    <t>2019 Income Tax Payable</t>
  </si>
  <si>
    <t xml:space="preserve">Add: </t>
  </si>
  <si>
    <t>refer Tax Rec tab</t>
  </si>
  <si>
    <t>refer tax Rec tab</t>
  </si>
  <si>
    <t>Trust Deed</t>
  </si>
  <si>
    <t>ATO Trustee Declarations</t>
  </si>
  <si>
    <t>Director Consents</t>
  </si>
  <si>
    <t>Membership Application</t>
  </si>
  <si>
    <t>Death Benefit Nomination</t>
  </si>
  <si>
    <t>Investment Strategy</t>
  </si>
  <si>
    <t>Permanent File Documents</t>
  </si>
  <si>
    <t>Bare Trust Deed</t>
  </si>
  <si>
    <t>Property Documentation</t>
  </si>
  <si>
    <t>Other</t>
  </si>
  <si>
    <t>Permanent File\PF1.00 Trust Deed Establishment.pdf</t>
  </si>
  <si>
    <t>Permanent File\PF1.01 Resolution - Establishment.pdf</t>
  </si>
  <si>
    <t>Permanent File\PF2.00 ATO Trustee Declaration - Melad.pdf</t>
  </si>
  <si>
    <t>Permanent File\PF2.01 ATO Trustee Declaration - Betty.pdf</t>
  </si>
  <si>
    <t>Permanent File\PF3.00 Director Consents.pdf</t>
  </si>
  <si>
    <t>Permanent File\PF4.00 Membership Applications.pdf</t>
  </si>
  <si>
    <t>Permanent File\PF4.01 Resolution - Membership.pdf</t>
  </si>
  <si>
    <t>Permanent File\PF5.00 BDBN 05.08.2013.pdf</t>
  </si>
  <si>
    <t>Permanent File\PF6.00 Investment Strategy - 05.08.2013.pdf</t>
  </si>
  <si>
    <t>Permanent File\PF7.00 ATO Notice - Regulated SMSF.pdf</t>
  </si>
  <si>
    <t>Permanent File\PF7.01 SMSF PDS.pdf</t>
  </si>
  <si>
    <t>Audit Information</t>
  </si>
  <si>
    <t>Prior Year Audit Report</t>
  </si>
  <si>
    <t>Exceptions Report</t>
  </si>
  <si>
    <t>Prior Year Financial Statements</t>
  </si>
  <si>
    <t>2018FY\2018.00 MBAF SF - FR18.pdf</t>
  </si>
  <si>
    <t>2018FY\2018.01 MBAF SF - 2018 Audit Report.pdf</t>
  </si>
  <si>
    <t>SMSF AR Validation</t>
  </si>
  <si>
    <t>Audit Information\AI2.00 Exceptions Report.pdf</t>
  </si>
  <si>
    <t>Audit Information\AI3.00 ITR Validation Report.pdf</t>
  </si>
  <si>
    <t>Audit Matters of Note</t>
  </si>
  <si>
    <t>ATO Reports</t>
  </si>
  <si>
    <t>N/A</t>
  </si>
  <si>
    <t>N/A - 2020FY</t>
  </si>
  <si>
    <t>1.</t>
  </si>
  <si>
    <t>Overdrawn Bank Account - Westpac Super Working Account</t>
  </si>
  <si>
    <t>Went into overdraft on 14 Feb 2019 due to the direct debit of insurance premium. Returned to credit on 15 Feb 2019.</t>
  </si>
  <si>
    <t>Contravention of s67. Matter resolved prior to year end.</t>
  </si>
  <si>
    <t>Auditor Workpapers</t>
  </si>
  <si>
    <t>Audit Information\AI1.00 General Ledger Audit Trail Report.pdf</t>
  </si>
  <si>
    <t>Audit Information\AI1.01 2019 Trial Balance.pdf</t>
  </si>
  <si>
    <t>Audit Checklist</t>
  </si>
  <si>
    <t>Audit Information\AI4.00 2019 Audit Checklist.pdf</t>
  </si>
  <si>
    <t>2014 SMSF AR</t>
  </si>
  <si>
    <t>2015 SMSF AR</t>
  </si>
  <si>
    <t>2016 SMSF AR</t>
  </si>
  <si>
    <t>2017 SMSF AR</t>
  </si>
  <si>
    <t>2018 SMSF AR</t>
  </si>
  <si>
    <t>Other ITA Liability</t>
  </si>
  <si>
    <t>10.00 ITA 1 July 2018 to 3 June 2020.pdf</t>
  </si>
  <si>
    <t>10.01 ICA 1 July 2018 to 3 June 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</si>
</sst>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3" fontId="0" fillId="0" borderId="0" xfId="1" applyFont="1"/>
    <xf numFmtId="43" fontId="0" fillId="0" borderId="1" xfId="1" applyFont="1" applyBorder="1"/>
    <xf numFmtId="43" fontId="2" fillId="0" borderId="3" xfId="1" applyFont="1" applyBorder="1"/>
    <xf numFmtId="43" fontId="2" fillId="0" borderId="2" xfId="1" applyFont="1" applyBorder="1"/>
    <xf numFmtId="43" fontId="4" fillId="0" borderId="0" xfId="0" applyNumberFormat="1" applyFont="1"/>
    <xf numFmtId="0" fontId="4" fillId="0" borderId="0" xfId="0" applyFont="1"/>
    <xf numFmtId="43" fontId="4" fillId="0" borderId="0" xfId="1" applyFont="1"/>
    <xf numFmtId="43" fontId="0" fillId="0" borderId="0" xfId="1" applyFont="1" applyAlignment="1">
      <alignment horizontal="left"/>
    </xf>
    <xf numFmtId="43" fontId="0" fillId="0" borderId="1" xfId="1" applyFont="1" applyBorder="1" applyAlignment="1">
      <alignment horizontal="left"/>
    </xf>
    <xf numFmtId="43" fontId="2" fillId="0" borderId="2" xfId="1" applyFont="1" applyBorder="1" applyAlignment="1">
      <alignment horizontal="left"/>
    </xf>
    <xf numFmtId="43" fontId="2" fillId="0" borderId="3" xfId="1" applyFont="1" applyBorder="1" applyAlignment="1">
      <alignment horizontal="left"/>
    </xf>
    <xf numFmtId="0" fontId="5" fillId="0" borderId="0" xfId="0" applyFont="1"/>
    <xf numFmtId="43" fontId="0" fillId="0" borderId="4" xfId="0" applyNumberFormat="1" applyBorder="1"/>
    <xf numFmtId="43" fontId="0" fillId="0" borderId="2" xfId="0" applyNumberFormat="1" applyBorder="1"/>
    <xf numFmtId="0" fontId="6" fillId="0" borderId="0" xfId="2"/>
    <xf numFmtId="43" fontId="2" fillId="0" borderId="0" xfId="0" applyNumberFormat="1" applyFont="1"/>
    <xf numFmtId="43" fontId="2" fillId="0" borderId="3" xfId="0" applyNumberFormat="1" applyFont="1" applyBorder="1"/>
    <xf numFmtId="43" fontId="6" fillId="0" borderId="1" xfId="2" applyNumberFormat="1" applyBorder="1"/>
    <xf numFmtId="0" fontId="0" fillId="0" borderId="0" xfId="0" applyFont="1"/>
    <xf numFmtId="0" fontId="7" fillId="0" borderId="0" xfId="0" applyFont="1"/>
    <xf numFmtId="0" fontId="8" fillId="0" borderId="0" xfId="0" applyFont="1"/>
    <xf numFmtId="43" fontId="6" fillId="0" borderId="1" xfId="2" applyNumberFormat="1" applyBorder="1" applyAlignment="1">
      <alignment horizontal="left"/>
    </xf>
    <xf numFmtId="43" fontId="10" fillId="0" borderId="0" xfId="0" applyNumberFormat="1" applyFont="1"/>
    <xf numFmtId="0" fontId="10" fillId="0" borderId="0" xfId="0" applyFont="1"/>
    <xf numFmtId="43" fontId="2" fillId="0" borderId="0" xfId="1" applyFont="1" applyBorder="1" applyAlignment="1">
      <alignment horizontal="left"/>
    </xf>
    <xf numFmtId="164" fontId="0" fillId="0" borderId="0" xfId="0" applyNumberFormat="1"/>
    <xf numFmtId="164" fontId="0" fillId="0" borderId="1" xfId="0" applyNumberFormat="1" applyBorder="1"/>
    <xf numFmtId="164" fontId="2" fillId="0" borderId="0" xfId="0" applyNumberFormat="1" applyFont="1"/>
    <xf numFmtId="0" fontId="3" fillId="0" borderId="0" xfId="0" applyFont="1"/>
    <xf numFmtId="164" fontId="2" fillId="0" borderId="3" xfId="0" applyNumberFormat="1" applyFont="1" applyBorder="1"/>
    <xf numFmtId="164" fontId="2" fillId="0" borderId="2" xfId="0" applyNumberFormat="1" applyFont="1" applyBorder="1"/>
    <xf numFmtId="43" fontId="6" fillId="0" borderId="0" xfId="2" applyNumberFormat="1" applyAlignment="1">
      <alignment horizontal="left"/>
    </xf>
    <xf numFmtId="0" fontId="9" fillId="0" borderId="0" xfId="0" applyFont="1"/>
    <xf numFmtId="0" fontId="0" fillId="0" borderId="0" xfId="0" quotePrefix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3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24</xdr:row>
      <xdr:rowOff>19050</xdr:rowOff>
    </xdr:from>
    <xdr:to>
      <xdr:col>12</xdr:col>
      <xdr:colOff>104775</xdr:colOff>
      <xdr:row>25</xdr:row>
      <xdr:rowOff>19050</xdr:rowOff>
    </xdr:to>
    <xdr:cxnSp macro="">
      <xdr:nvCxnSpPr>
        <xdr:cNvPr id="3" name="Straight Arrow Connector 2"/>
        <xdr:cNvCxnSpPr/>
      </xdr:nvCxnSpPr>
      <xdr:spPr>
        <a:xfrm>
          <a:off x="7553325" y="47053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34</xdr:row>
      <xdr:rowOff>9525</xdr:rowOff>
    </xdr:from>
    <xdr:to>
      <xdr:col>4</xdr:col>
      <xdr:colOff>114300</xdr:colOff>
      <xdr:row>39</xdr:row>
      <xdr:rowOff>0</xdr:rowOff>
    </xdr:to>
    <xdr:cxnSp macro="">
      <xdr:nvCxnSpPr>
        <xdr:cNvPr id="3" name="Straight Arrow Connector 2"/>
        <xdr:cNvCxnSpPr/>
      </xdr:nvCxnSpPr>
      <xdr:spPr>
        <a:xfrm>
          <a:off x="3867150" y="5457825"/>
          <a:ext cx="0" cy="942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Permanent%20File\PF5.00%20BDBN%2005.08.2013.pdf" TargetMode="External"/><Relationship Id="rId3" Type="http://schemas.openxmlformats.org/officeDocument/2006/relationships/hyperlink" Target="Permanent%20File\PF2.00%20ATO%20Trustee%20Declaration%20-%20Melad.pdf" TargetMode="External"/><Relationship Id="rId7" Type="http://schemas.openxmlformats.org/officeDocument/2006/relationships/hyperlink" Target="Permanent%20File\PF4.01%20Resolution%20-%20Membership.pdf" TargetMode="External"/><Relationship Id="rId2" Type="http://schemas.openxmlformats.org/officeDocument/2006/relationships/hyperlink" Target="Permanent%20File\PF1.01%20Resolution%20-%20Establishment.pdf" TargetMode="External"/><Relationship Id="rId1" Type="http://schemas.openxmlformats.org/officeDocument/2006/relationships/hyperlink" Target="Permanent%20File\PF1.00%20Trust%20Deed%20Establishment.pdf" TargetMode="External"/><Relationship Id="rId6" Type="http://schemas.openxmlformats.org/officeDocument/2006/relationships/hyperlink" Target="Permanent%20File\PF4.00%20Membership%20Applications.pdf" TargetMode="External"/><Relationship Id="rId11" Type="http://schemas.openxmlformats.org/officeDocument/2006/relationships/hyperlink" Target="Permanent%20File\PF7.01%20SMSF%20PDS.pdf" TargetMode="External"/><Relationship Id="rId5" Type="http://schemas.openxmlformats.org/officeDocument/2006/relationships/hyperlink" Target="Permanent%20File\PF3.00%20Director%20Consents.pdf" TargetMode="External"/><Relationship Id="rId10" Type="http://schemas.openxmlformats.org/officeDocument/2006/relationships/hyperlink" Target="Permanent%20File\PF7.00%20ATO%20Notice%20-%20Regulated%20SMSF.pdf" TargetMode="External"/><Relationship Id="rId4" Type="http://schemas.openxmlformats.org/officeDocument/2006/relationships/hyperlink" Target="Permanent%20File\PF2.01%20ATO%20Trustee%20Declaration%20-%20Betty.pdf" TargetMode="External"/><Relationship Id="rId9" Type="http://schemas.openxmlformats.org/officeDocument/2006/relationships/hyperlink" Target="Permanent%20File\PF6.00%20Investment%20Strategy%20-%2005.08.2013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10.00%20ITA%201%20July%202018%20to%203%20June%202020.pdf" TargetMode="External"/><Relationship Id="rId3" Type="http://schemas.openxmlformats.org/officeDocument/2006/relationships/hyperlink" Target="Audit%20Information\AI2.00%20Exceptions%20Report.pdf" TargetMode="External"/><Relationship Id="rId7" Type="http://schemas.openxmlformats.org/officeDocument/2006/relationships/hyperlink" Target="Audit%20Information\AI4.00%202019%20Audit%20Checklist.pdf" TargetMode="External"/><Relationship Id="rId2" Type="http://schemas.openxmlformats.org/officeDocument/2006/relationships/hyperlink" Target="2018FY\2018.01%20MBAF%20SF%20-%202018%20Audit%20Report.pdf" TargetMode="External"/><Relationship Id="rId1" Type="http://schemas.openxmlformats.org/officeDocument/2006/relationships/hyperlink" Target="2018FY\2018.00%20MBAF%20SF%20-%20FR18.pdf" TargetMode="External"/><Relationship Id="rId6" Type="http://schemas.openxmlformats.org/officeDocument/2006/relationships/hyperlink" Target="Audit%20Information\AI1.01%202019%20Trial%20Balance.pdf" TargetMode="External"/><Relationship Id="rId5" Type="http://schemas.openxmlformats.org/officeDocument/2006/relationships/hyperlink" Target="Audit%20Information\AI1.00%20General%20Ledger%20Audit%20Trail%20Report.pdf" TargetMode="External"/><Relationship Id="rId4" Type="http://schemas.openxmlformats.org/officeDocument/2006/relationships/hyperlink" Target="Audit%20Information\AI3.00%20ITR%20Validation%20Report.pdf" TargetMode="External"/><Relationship Id="rId9" Type="http://schemas.openxmlformats.org/officeDocument/2006/relationships/hyperlink" Target="10.01%20ICA%201%20July%202018%20to%203%20June%202020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9.00%20Member%20Statements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7.03%20Legal%20Fee.pdf" TargetMode="External"/><Relationship Id="rId2" Type="http://schemas.openxmlformats.org/officeDocument/2006/relationships/hyperlink" Target="7.01%20Insurance%20Premiums%20Paid.pdf" TargetMode="External"/><Relationship Id="rId1" Type="http://schemas.openxmlformats.org/officeDocument/2006/relationships/hyperlink" Target="7.00%202019%20Contributions.pdf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7.04%20Accounting%20&amp;%20Audit%20Fees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3.03%20WBC%20Savings%204.pdf" TargetMode="External"/><Relationship Id="rId2" Type="http://schemas.openxmlformats.org/officeDocument/2006/relationships/hyperlink" Target="2.04%20WBC%20Working%205%2030%20June.pdf" TargetMode="External"/><Relationship Id="rId1" Type="http://schemas.openxmlformats.org/officeDocument/2006/relationships/hyperlink" Target="3.04%20WBC%20Savings%205%2030%20June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5.00%20WBC%2047-5937%20Jun%2018.jpg" TargetMode="External"/><Relationship Id="rId2" Type="http://schemas.openxmlformats.org/officeDocument/2006/relationships/hyperlink" Target="6.00%20WBC%2047-5945%20Jun%2018.jpg" TargetMode="External"/><Relationship Id="rId1" Type="http://schemas.openxmlformats.org/officeDocument/2006/relationships/hyperlink" Target="4.01%202018%20TD%20Balances%20FS.pdf" TargetMode="External"/><Relationship Id="rId6" Type="http://schemas.openxmlformats.org/officeDocument/2006/relationships/hyperlink" Target="2.04%20WBC%20Working%205%2030%20June.pdf" TargetMode="External"/><Relationship Id="rId5" Type="http://schemas.openxmlformats.org/officeDocument/2006/relationships/hyperlink" Target="3.04%20WBC%20Savings%205%2030%20June.pdf" TargetMode="External"/><Relationship Id="rId4" Type="http://schemas.openxmlformats.org/officeDocument/2006/relationships/hyperlink" Target="4.00%202019%20TD%20Interest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10.00%20ITA%201%20July%202018%20to%203%20June%202020.pdf" TargetMode="External"/><Relationship Id="rId2" Type="http://schemas.openxmlformats.org/officeDocument/2006/relationships/hyperlink" Target="8.01%202019%20Statement%20of%20Taxable%20Income.pdf" TargetMode="External"/><Relationship Id="rId1" Type="http://schemas.openxmlformats.org/officeDocument/2006/relationships/hyperlink" Target="8.00%202019%20Tax%20Rec.pdf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F26" sqref="F26"/>
    </sheetView>
  </sheetViews>
  <sheetFormatPr defaultRowHeight="15" x14ac:dyDescent="0.25"/>
  <cols>
    <col min="1" max="1" width="27" customWidth="1"/>
  </cols>
  <sheetData>
    <row r="1" spans="1:8" ht="17.25" x14ac:dyDescent="0.3">
      <c r="A1" s="40" t="s">
        <v>5</v>
      </c>
      <c r="B1" s="40"/>
      <c r="C1" s="40"/>
    </row>
    <row r="2" spans="1:8" ht="17.25" x14ac:dyDescent="0.3">
      <c r="A2" s="40" t="s">
        <v>124</v>
      </c>
      <c r="B2" s="40"/>
      <c r="C2" s="40"/>
    </row>
    <row r="4" spans="1:8" x14ac:dyDescent="0.25">
      <c r="A4" s="2" t="s">
        <v>118</v>
      </c>
      <c r="B4" s="20" t="s">
        <v>128</v>
      </c>
      <c r="G4" s="20" t="s">
        <v>129</v>
      </c>
    </row>
    <row r="5" spans="1:8" x14ac:dyDescent="0.25">
      <c r="A5" s="2" t="s">
        <v>119</v>
      </c>
      <c r="B5" s="20" t="s">
        <v>130</v>
      </c>
      <c r="H5" s="20" t="s">
        <v>131</v>
      </c>
    </row>
    <row r="6" spans="1:8" x14ac:dyDescent="0.25">
      <c r="A6" s="2" t="s">
        <v>120</v>
      </c>
      <c r="B6" s="20" t="s">
        <v>132</v>
      </c>
    </row>
    <row r="7" spans="1:8" x14ac:dyDescent="0.25">
      <c r="A7" s="2" t="s">
        <v>121</v>
      </c>
      <c r="B7" s="20" t="s">
        <v>133</v>
      </c>
      <c r="H7" s="20" t="s">
        <v>134</v>
      </c>
    </row>
    <row r="8" spans="1:8" x14ac:dyDescent="0.25">
      <c r="A8" s="2" t="s">
        <v>122</v>
      </c>
      <c r="B8" s="20" t="s">
        <v>135</v>
      </c>
    </row>
    <row r="9" spans="1:8" x14ac:dyDescent="0.25">
      <c r="A9" s="2" t="s">
        <v>123</v>
      </c>
      <c r="B9" s="20" t="s">
        <v>136</v>
      </c>
    </row>
    <row r="10" spans="1:8" x14ac:dyDescent="0.25">
      <c r="A10" s="2" t="s">
        <v>127</v>
      </c>
      <c r="B10" s="20" t="s">
        <v>137</v>
      </c>
      <c r="H10" s="20" t="s">
        <v>138</v>
      </c>
    </row>
    <row r="11" spans="1:8" x14ac:dyDescent="0.25">
      <c r="A11" s="2"/>
    </row>
    <row r="12" spans="1:8" x14ac:dyDescent="0.25">
      <c r="A12" s="2" t="s">
        <v>125</v>
      </c>
      <c r="B12" t="s">
        <v>151</v>
      </c>
    </row>
    <row r="13" spans="1:8" x14ac:dyDescent="0.25">
      <c r="A13" s="2" t="s">
        <v>126</v>
      </c>
      <c r="B13" t="s">
        <v>150</v>
      </c>
    </row>
  </sheetData>
  <mergeCells count="2">
    <mergeCell ref="A1:C1"/>
    <mergeCell ref="A2:C2"/>
  </mergeCells>
  <hyperlinks>
    <hyperlink ref="B4" r:id="rId1"/>
    <hyperlink ref="G4" r:id="rId2"/>
    <hyperlink ref="B5" r:id="rId3"/>
    <hyperlink ref="H5" r:id="rId4"/>
    <hyperlink ref="B6" r:id="rId5"/>
    <hyperlink ref="B7" r:id="rId6"/>
    <hyperlink ref="H7" r:id="rId7"/>
    <hyperlink ref="B8" r:id="rId8"/>
    <hyperlink ref="B9" r:id="rId9"/>
    <hyperlink ref="B10" r:id="rId10"/>
    <hyperlink ref="H10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S17" sqref="S17"/>
    </sheetView>
  </sheetViews>
  <sheetFormatPr defaultRowHeight="15" x14ac:dyDescent="0.25"/>
  <cols>
    <col min="1" max="1" width="2.85546875" customWidth="1"/>
  </cols>
  <sheetData>
    <row r="1" spans="1:12" ht="17.25" x14ac:dyDescent="0.3">
      <c r="A1" s="38" t="s">
        <v>5</v>
      </c>
    </row>
    <row r="2" spans="1:12" ht="17.25" x14ac:dyDescent="0.3">
      <c r="A2" s="38" t="s">
        <v>139</v>
      </c>
    </row>
    <row r="3" spans="1:12" ht="17.25" x14ac:dyDescent="0.3">
      <c r="A3" s="38" t="s">
        <v>7</v>
      </c>
    </row>
    <row r="5" spans="1:12" x14ac:dyDescent="0.25">
      <c r="A5" s="2" t="s">
        <v>142</v>
      </c>
      <c r="E5" s="20" t="s">
        <v>143</v>
      </c>
    </row>
    <row r="6" spans="1:12" x14ac:dyDescent="0.25">
      <c r="A6" s="2" t="s">
        <v>140</v>
      </c>
      <c r="E6" s="20" t="s">
        <v>144</v>
      </c>
    </row>
    <row r="7" spans="1:12" x14ac:dyDescent="0.25">
      <c r="A7" s="2" t="s">
        <v>141</v>
      </c>
      <c r="E7" s="20" t="s">
        <v>146</v>
      </c>
    </row>
    <row r="8" spans="1:12" x14ac:dyDescent="0.25">
      <c r="A8" s="2" t="s">
        <v>145</v>
      </c>
      <c r="E8" s="20" t="s">
        <v>147</v>
      </c>
    </row>
    <row r="9" spans="1:12" x14ac:dyDescent="0.25">
      <c r="A9" s="2" t="s">
        <v>149</v>
      </c>
      <c r="E9" s="20" t="s">
        <v>167</v>
      </c>
      <c r="I9" s="20" t="s">
        <v>168</v>
      </c>
    </row>
    <row r="10" spans="1:12" x14ac:dyDescent="0.25">
      <c r="A10" s="2" t="s">
        <v>156</v>
      </c>
      <c r="E10" s="20" t="s">
        <v>157</v>
      </c>
      <c r="L10" s="20" t="s">
        <v>158</v>
      </c>
    </row>
    <row r="11" spans="1:12" x14ac:dyDescent="0.25">
      <c r="A11" s="2" t="s">
        <v>159</v>
      </c>
      <c r="E11" s="20" t="s">
        <v>160</v>
      </c>
      <c r="L11" s="20"/>
    </row>
    <row r="13" spans="1:12" x14ac:dyDescent="0.25">
      <c r="A13" s="2" t="s">
        <v>148</v>
      </c>
    </row>
    <row r="15" spans="1:12" x14ac:dyDescent="0.25">
      <c r="A15" s="39" t="s">
        <v>152</v>
      </c>
      <c r="B15" s="2" t="s">
        <v>153</v>
      </c>
    </row>
    <row r="16" spans="1:12" x14ac:dyDescent="0.25">
      <c r="B16" s="39" t="s">
        <v>154</v>
      </c>
    </row>
    <row r="17" spans="2:2" x14ac:dyDescent="0.25">
      <c r="B17" t="s">
        <v>155</v>
      </c>
    </row>
  </sheetData>
  <hyperlinks>
    <hyperlink ref="E5" r:id="rId1"/>
    <hyperlink ref="E6" r:id="rId2"/>
    <hyperlink ref="E7" r:id="rId3"/>
    <hyperlink ref="E8" r:id="rId4"/>
    <hyperlink ref="E10" r:id="rId5"/>
    <hyperlink ref="L10" r:id="rId6"/>
    <hyperlink ref="E11" r:id="rId7"/>
    <hyperlink ref="E9" r:id="rId8"/>
    <hyperlink ref="I9" r:id="rId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13" workbookViewId="0">
      <selection activeCell="J18" sqref="J18"/>
    </sheetView>
  </sheetViews>
  <sheetFormatPr defaultRowHeight="15" x14ac:dyDescent="0.25"/>
  <cols>
    <col min="1" max="1" width="2.85546875" customWidth="1"/>
    <col min="7" max="7" width="13.28515625" customWidth="1"/>
    <col min="10" max="10" width="13.28515625" customWidth="1"/>
    <col min="13" max="13" width="10.140625" customWidth="1"/>
  </cols>
  <sheetData>
    <row r="1" spans="1:13" ht="17.25" x14ac:dyDescent="0.3">
      <c r="A1" s="43" t="s">
        <v>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3" ht="17.25" x14ac:dyDescent="0.3">
      <c r="A2" s="43" t="s">
        <v>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3" ht="17.25" x14ac:dyDescent="0.3">
      <c r="A3" s="43" t="s">
        <v>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5" spans="1:13" x14ac:dyDescent="0.25">
      <c r="G5" s="4">
        <v>2019</v>
      </c>
      <c r="H5" s="4"/>
      <c r="I5" s="4"/>
      <c r="J5" s="4">
        <v>2018</v>
      </c>
      <c r="M5" s="2" t="s">
        <v>79</v>
      </c>
    </row>
    <row r="6" spans="1:13" x14ac:dyDescent="0.25">
      <c r="A6" s="42" t="s">
        <v>0</v>
      </c>
      <c r="B6" s="42"/>
      <c r="C6" s="42"/>
      <c r="D6" s="42"/>
      <c r="E6" s="42"/>
    </row>
    <row r="7" spans="1:13" x14ac:dyDescent="0.25">
      <c r="A7" s="42" t="s">
        <v>1</v>
      </c>
      <c r="B7" s="42"/>
      <c r="C7" s="42"/>
      <c r="D7" s="42"/>
      <c r="E7" s="42"/>
    </row>
    <row r="8" spans="1:13" x14ac:dyDescent="0.25">
      <c r="B8" s="41" t="s">
        <v>2</v>
      </c>
      <c r="C8" s="41"/>
      <c r="D8" s="41"/>
      <c r="E8" s="41"/>
      <c r="G8" s="23">
        <v>0</v>
      </c>
      <c r="J8" s="7">
        <v>253072.06</v>
      </c>
      <c r="M8" s="25" t="s">
        <v>80</v>
      </c>
    </row>
    <row r="9" spans="1:13" x14ac:dyDescent="0.25">
      <c r="A9" s="42" t="s">
        <v>8</v>
      </c>
      <c r="B9" s="42"/>
      <c r="C9" s="42"/>
      <c r="D9" s="42"/>
      <c r="E9" s="42"/>
      <c r="G9" s="6">
        <f>SUM(G8)</f>
        <v>0</v>
      </c>
      <c r="J9" s="6">
        <f t="shared" ref="J9" si="0">SUM(J8)</f>
        <v>253072.06</v>
      </c>
    </row>
    <row r="10" spans="1:13" x14ac:dyDescent="0.25">
      <c r="A10" s="42" t="s">
        <v>3</v>
      </c>
      <c r="B10" s="42"/>
      <c r="C10" s="42"/>
      <c r="D10" s="42"/>
      <c r="E10" s="42"/>
      <c r="G10" s="6"/>
      <c r="J10" s="6"/>
    </row>
    <row r="11" spans="1:13" x14ac:dyDescent="0.25">
      <c r="B11" s="41" t="s">
        <v>4</v>
      </c>
      <c r="C11" s="41"/>
      <c r="D11" s="41"/>
      <c r="E11" s="41"/>
      <c r="G11" s="23">
        <v>484136.42</v>
      </c>
      <c r="J11" s="7">
        <v>179134.48</v>
      </c>
      <c r="M11" s="25" t="s">
        <v>80</v>
      </c>
    </row>
    <row r="12" spans="1:13" x14ac:dyDescent="0.25">
      <c r="A12" s="42" t="s">
        <v>9</v>
      </c>
      <c r="B12" s="42"/>
      <c r="C12" s="42"/>
      <c r="D12" s="42"/>
      <c r="E12" s="42"/>
      <c r="G12" s="6">
        <f>SUM(G11)</f>
        <v>484136.42</v>
      </c>
      <c r="J12" s="6">
        <f t="shared" ref="J12" si="1">SUM(J11)</f>
        <v>179134.48</v>
      </c>
    </row>
    <row r="13" spans="1:13" ht="15.75" thickBot="1" x14ac:dyDescent="0.3">
      <c r="A13" s="3" t="s">
        <v>14</v>
      </c>
      <c r="B13" s="3"/>
      <c r="C13" s="3"/>
      <c r="D13" s="3"/>
      <c r="E13" s="3"/>
      <c r="G13" s="9">
        <f>G12+G9</f>
        <v>484136.42</v>
      </c>
      <c r="J13" s="9">
        <f t="shared" ref="J13" si="2">J12+J9</f>
        <v>432206.54000000004</v>
      </c>
    </row>
    <row r="14" spans="1:13" x14ac:dyDescent="0.25">
      <c r="G14" s="6"/>
      <c r="J14" s="6"/>
    </row>
    <row r="15" spans="1:13" x14ac:dyDescent="0.25">
      <c r="G15" s="6"/>
      <c r="J15" s="6"/>
    </row>
    <row r="16" spans="1:13" x14ac:dyDescent="0.25">
      <c r="A16" s="42" t="s">
        <v>10</v>
      </c>
      <c r="B16" s="42"/>
      <c r="C16" s="42"/>
      <c r="D16" s="42"/>
      <c r="E16" s="42"/>
      <c r="F16" s="2"/>
      <c r="G16" s="6"/>
      <c r="J16" s="6"/>
    </row>
    <row r="17" spans="1:13" x14ac:dyDescent="0.25">
      <c r="A17" s="41" t="s">
        <v>97</v>
      </c>
      <c r="B17" s="41"/>
      <c r="C17" s="41"/>
      <c r="D17" s="41"/>
      <c r="E17" s="41"/>
      <c r="F17" s="2"/>
      <c r="G17" s="6">
        <v>4950</v>
      </c>
      <c r="J17" s="6">
        <v>0</v>
      </c>
      <c r="M17" s="25" t="s">
        <v>98</v>
      </c>
    </row>
    <row r="18" spans="1:13" x14ac:dyDescent="0.25">
      <c r="A18" s="41" t="s">
        <v>11</v>
      </c>
      <c r="B18" s="41"/>
      <c r="C18" s="41"/>
      <c r="D18" s="41"/>
      <c r="E18" s="41"/>
      <c r="F18" s="1"/>
      <c r="G18" s="23">
        <v>57495.4</v>
      </c>
      <c r="J18" s="7">
        <v>50448.4</v>
      </c>
      <c r="M18" s="25" t="s">
        <v>116</v>
      </c>
    </row>
    <row r="19" spans="1:13" ht="15.75" thickBot="1" x14ac:dyDescent="0.3">
      <c r="A19" s="5" t="s">
        <v>15</v>
      </c>
      <c r="B19" s="5"/>
      <c r="C19" s="5"/>
      <c r="D19" s="5"/>
      <c r="E19" s="5"/>
      <c r="F19" s="5"/>
      <c r="G19" s="9">
        <f>SUM(G17:G18)</f>
        <v>62445.4</v>
      </c>
      <c r="J19" s="9">
        <f>SUM(J17:J18)</f>
        <v>50448.4</v>
      </c>
    </row>
    <row r="20" spans="1:13" x14ac:dyDescent="0.25">
      <c r="G20" s="6"/>
      <c r="J20" s="6"/>
    </row>
    <row r="21" spans="1:13" x14ac:dyDescent="0.25">
      <c r="A21" s="42" t="s">
        <v>12</v>
      </c>
      <c r="B21" s="42"/>
      <c r="C21" s="42"/>
      <c r="D21" s="42"/>
      <c r="E21" s="42"/>
      <c r="F21" s="42"/>
      <c r="G21" s="6"/>
      <c r="J21" s="6"/>
    </row>
    <row r="22" spans="1:13" ht="15.75" thickBot="1" x14ac:dyDescent="0.3">
      <c r="A22" s="42" t="s">
        <v>13</v>
      </c>
      <c r="B22" s="42"/>
      <c r="C22" s="42"/>
      <c r="D22" s="42"/>
      <c r="E22" s="42"/>
      <c r="G22" s="8">
        <f>G13-G19</f>
        <v>421691.01999999996</v>
      </c>
      <c r="H22" s="6"/>
      <c r="I22" s="6"/>
      <c r="J22" s="8">
        <f>J13-J19</f>
        <v>381758.14</v>
      </c>
    </row>
    <row r="23" spans="1:13" ht="15.75" thickTop="1" x14ac:dyDescent="0.25">
      <c r="G23" s="6"/>
      <c r="J23" s="6"/>
    </row>
    <row r="24" spans="1:13" x14ac:dyDescent="0.25">
      <c r="A24" s="3" t="s">
        <v>42</v>
      </c>
      <c r="B24" s="3"/>
      <c r="C24" s="3"/>
      <c r="D24" s="3"/>
      <c r="E24" s="3"/>
      <c r="G24" s="6"/>
      <c r="J24" s="6"/>
    </row>
    <row r="25" spans="1:13" x14ac:dyDescent="0.25">
      <c r="B25" s="41" t="s">
        <v>43</v>
      </c>
      <c r="C25" s="41"/>
      <c r="D25" s="41"/>
      <c r="E25" s="41"/>
      <c r="G25" s="6">
        <v>212273.64</v>
      </c>
      <c r="J25" s="6">
        <v>192599.97</v>
      </c>
    </row>
    <row r="26" spans="1:13" x14ac:dyDescent="0.25">
      <c r="B26" s="41" t="s">
        <v>44</v>
      </c>
      <c r="C26" s="41"/>
      <c r="D26" s="41"/>
      <c r="E26" s="41"/>
      <c r="G26" s="7">
        <v>209417.38</v>
      </c>
      <c r="J26" s="6">
        <v>189158.17</v>
      </c>
    </row>
    <row r="27" spans="1:13" ht="15.75" thickBot="1" x14ac:dyDescent="0.3">
      <c r="A27" s="2" t="s">
        <v>45</v>
      </c>
      <c r="B27" s="2"/>
      <c r="C27" s="2"/>
      <c r="D27" s="2"/>
      <c r="E27" s="2"/>
      <c r="F27" s="2"/>
      <c r="G27" s="8">
        <f>SUM(G25:G26)</f>
        <v>421691.02</v>
      </c>
      <c r="H27" s="2"/>
      <c r="I27" s="2"/>
      <c r="J27" s="8">
        <f>SUM(J25:J26)</f>
        <v>381758.14</v>
      </c>
      <c r="L27" s="20" t="s">
        <v>109</v>
      </c>
    </row>
    <row r="28" spans="1:13" ht="15.75" thickTop="1" x14ac:dyDescent="0.25">
      <c r="G28" s="6"/>
      <c r="J28" s="6"/>
    </row>
    <row r="29" spans="1:13" x14ac:dyDescent="0.25">
      <c r="G29" s="10">
        <f>G22-G27</f>
        <v>0</v>
      </c>
      <c r="H29" s="11"/>
      <c r="I29" s="11"/>
      <c r="J29" s="12">
        <f>J27-J22</f>
        <v>0</v>
      </c>
      <c r="K29" s="11"/>
      <c r="L29" s="12" t="s">
        <v>46</v>
      </c>
    </row>
    <row r="30" spans="1:13" x14ac:dyDescent="0.25">
      <c r="J30" s="6"/>
    </row>
    <row r="31" spans="1:13" x14ac:dyDescent="0.25">
      <c r="J31" s="6"/>
    </row>
    <row r="32" spans="1:13" x14ac:dyDescent="0.25">
      <c r="J32" s="6"/>
    </row>
    <row r="33" spans="10:10" x14ac:dyDescent="0.25">
      <c r="J33" s="6"/>
    </row>
    <row r="34" spans="10:10" x14ac:dyDescent="0.25">
      <c r="J34" s="6"/>
    </row>
    <row r="35" spans="10:10" x14ac:dyDescent="0.25">
      <c r="J35" s="6"/>
    </row>
    <row r="36" spans="10:10" x14ac:dyDescent="0.25">
      <c r="J36" s="6"/>
    </row>
    <row r="37" spans="10:10" x14ac:dyDescent="0.25">
      <c r="J37" s="6"/>
    </row>
  </sheetData>
  <mergeCells count="17">
    <mergeCell ref="A18:E18"/>
    <mergeCell ref="A22:E22"/>
    <mergeCell ref="A21:F21"/>
    <mergeCell ref="B25:E25"/>
    <mergeCell ref="B26:E26"/>
    <mergeCell ref="A17:E17"/>
    <mergeCell ref="A16:E16"/>
    <mergeCell ref="A1:L1"/>
    <mergeCell ref="A2:L2"/>
    <mergeCell ref="A3:L3"/>
    <mergeCell ref="A9:E9"/>
    <mergeCell ref="A12:E12"/>
    <mergeCell ref="B8:E8"/>
    <mergeCell ref="A10:E10"/>
    <mergeCell ref="B11:E11"/>
    <mergeCell ref="A6:E6"/>
    <mergeCell ref="A7:E7"/>
  </mergeCells>
  <hyperlinks>
    <hyperlink ref="G8" location="'Investment Summary'!A1" display="'Investment Summary'!A1"/>
    <hyperlink ref="G11" location="'Investment Summary'!A1" display="'Investment Summary'!A1"/>
    <hyperlink ref="L27" r:id="rId1"/>
    <hyperlink ref="G18" location="'Tax Reconciliation'!A1" display="'Tax Reconciliation'!A1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A21" workbookViewId="0">
      <selection activeCell="G36" sqref="G36"/>
    </sheetView>
  </sheetViews>
  <sheetFormatPr defaultRowHeight="15" x14ac:dyDescent="0.25"/>
  <cols>
    <col min="1" max="1" width="2.85546875" customWidth="1"/>
    <col min="7" max="7" width="13.28515625" customWidth="1"/>
    <col min="10" max="10" width="13.28515625" customWidth="1"/>
  </cols>
  <sheetData>
    <row r="1" spans="1:16" ht="17.25" x14ac:dyDescent="0.3">
      <c r="A1" s="43" t="s">
        <v>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6" ht="17.25" x14ac:dyDescent="0.3">
      <c r="A2" s="43" t="s">
        <v>16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6" ht="17.25" x14ac:dyDescent="0.3">
      <c r="A3" s="43" t="s">
        <v>17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5" spans="1:16" x14ac:dyDescent="0.25">
      <c r="A5" s="42" t="s">
        <v>18</v>
      </c>
      <c r="B5" s="42"/>
      <c r="C5" s="42"/>
      <c r="D5" s="42"/>
      <c r="E5" s="42"/>
      <c r="G5" s="4">
        <v>2019</v>
      </c>
      <c r="H5" s="4"/>
      <c r="I5" s="4"/>
      <c r="J5" s="4">
        <v>2018</v>
      </c>
      <c r="M5" s="2" t="s">
        <v>79</v>
      </c>
    </row>
    <row r="6" spans="1:16" x14ac:dyDescent="0.25">
      <c r="A6" s="45" t="s">
        <v>19</v>
      </c>
      <c r="B6" s="45"/>
      <c r="C6" s="45"/>
      <c r="D6" s="45"/>
      <c r="E6" s="45"/>
    </row>
    <row r="7" spans="1:16" x14ac:dyDescent="0.25">
      <c r="B7" s="41" t="s">
        <v>20</v>
      </c>
      <c r="C7" s="41"/>
      <c r="D7" s="41"/>
      <c r="E7" s="41"/>
      <c r="G7" s="13">
        <v>49920</v>
      </c>
      <c r="J7" s="13">
        <v>16529</v>
      </c>
      <c r="M7" s="20" t="s">
        <v>84</v>
      </c>
      <c r="P7" s="25" t="s">
        <v>85</v>
      </c>
    </row>
    <row r="8" spans="1:16" x14ac:dyDescent="0.25">
      <c r="B8" s="41" t="s">
        <v>21</v>
      </c>
      <c r="C8" s="41"/>
      <c r="D8" s="41"/>
      <c r="E8" s="41"/>
      <c r="G8" s="14">
        <v>0</v>
      </c>
      <c r="J8" s="14">
        <v>33000</v>
      </c>
    </row>
    <row r="9" spans="1:16" x14ac:dyDescent="0.25">
      <c r="A9" s="42" t="s">
        <v>22</v>
      </c>
      <c r="B9" s="42"/>
      <c r="C9" s="42"/>
      <c r="D9" s="42"/>
      <c r="E9" s="42"/>
      <c r="G9" s="13">
        <f>SUM(G7:G8)</f>
        <v>49920</v>
      </c>
      <c r="J9" s="13">
        <f t="shared" ref="J9" si="0">SUM(J7:J8)</f>
        <v>49529</v>
      </c>
    </row>
    <row r="10" spans="1:16" ht="15.75" thickBot="1" x14ac:dyDescent="0.3">
      <c r="A10" s="42" t="s">
        <v>23</v>
      </c>
      <c r="B10" s="42"/>
      <c r="C10" s="42"/>
      <c r="D10" s="42"/>
      <c r="E10" s="42"/>
      <c r="G10" s="15">
        <f>G9</f>
        <v>49920</v>
      </c>
      <c r="J10" s="15">
        <f t="shared" ref="J10" si="1">J9</f>
        <v>49529</v>
      </c>
    </row>
    <row r="11" spans="1:16" x14ac:dyDescent="0.25">
      <c r="G11" s="13"/>
      <c r="J11" s="13"/>
    </row>
    <row r="12" spans="1:16" x14ac:dyDescent="0.25">
      <c r="A12" s="42" t="s">
        <v>24</v>
      </c>
      <c r="B12" s="42"/>
      <c r="C12" s="42"/>
      <c r="D12" s="42"/>
      <c r="E12" s="42"/>
      <c r="G12" s="13"/>
      <c r="J12" s="13"/>
    </row>
    <row r="13" spans="1:16" x14ac:dyDescent="0.25">
      <c r="A13" s="41" t="s">
        <v>25</v>
      </c>
      <c r="B13" s="41"/>
      <c r="C13" s="41"/>
      <c r="D13" s="41"/>
      <c r="E13" s="41"/>
      <c r="G13" s="27">
        <v>6133.01</v>
      </c>
      <c r="J13" s="14">
        <v>7013</v>
      </c>
      <c r="M13" s="25" t="s">
        <v>81</v>
      </c>
    </row>
    <row r="14" spans="1:16" x14ac:dyDescent="0.25">
      <c r="A14" s="42" t="s">
        <v>26</v>
      </c>
      <c r="B14" s="42"/>
      <c r="C14" s="42"/>
      <c r="D14" s="42"/>
      <c r="E14" s="42"/>
      <c r="G14" s="13">
        <f>SUM(G13)</f>
        <v>6133.01</v>
      </c>
      <c r="J14" s="13">
        <f t="shared" ref="J14" si="2">SUM(J13)</f>
        <v>7013</v>
      </c>
    </row>
    <row r="15" spans="1:16" ht="15.75" thickBot="1" x14ac:dyDescent="0.3">
      <c r="A15" s="42" t="s">
        <v>27</v>
      </c>
      <c r="B15" s="42"/>
      <c r="C15" s="42"/>
      <c r="D15" s="42"/>
      <c r="E15" s="42"/>
      <c r="G15" s="15">
        <f>SUM(G10+G14)</f>
        <v>56053.01</v>
      </c>
      <c r="J15" s="15">
        <f>SUM(J10+J14)</f>
        <v>56542</v>
      </c>
    </row>
    <row r="16" spans="1:16" x14ac:dyDescent="0.25">
      <c r="G16" s="13"/>
      <c r="J16" s="13"/>
    </row>
    <row r="17" spans="1:16" x14ac:dyDescent="0.25">
      <c r="G17" s="13"/>
      <c r="J17" s="13"/>
    </row>
    <row r="18" spans="1:16" x14ac:dyDescent="0.25">
      <c r="A18" s="42" t="s">
        <v>28</v>
      </c>
      <c r="B18" s="42"/>
      <c r="C18" s="42"/>
      <c r="D18" s="42"/>
      <c r="E18" s="42"/>
      <c r="G18" s="13"/>
      <c r="J18" s="13"/>
    </row>
    <row r="19" spans="1:16" x14ac:dyDescent="0.25">
      <c r="A19" s="45" t="s">
        <v>29</v>
      </c>
      <c r="B19" s="45"/>
      <c r="C19" s="45"/>
      <c r="D19" s="45"/>
      <c r="E19" s="45"/>
      <c r="G19" s="13"/>
      <c r="J19" s="13"/>
    </row>
    <row r="20" spans="1:16" x14ac:dyDescent="0.25">
      <c r="B20" s="41" t="s">
        <v>30</v>
      </c>
      <c r="C20" s="41"/>
      <c r="D20" s="41"/>
      <c r="E20" s="41"/>
      <c r="G20" s="13">
        <v>2584.1</v>
      </c>
      <c r="J20" s="13">
        <v>3217</v>
      </c>
      <c r="M20" s="20" t="s">
        <v>89</v>
      </c>
      <c r="P20" s="25" t="s">
        <v>88</v>
      </c>
    </row>
    <row r="21" spans="1:16" ht="15.75" thickBot="1" x14ac:dyDescent="0.3">
      <c r="A21" s="42" t="s">
        <v>31</v>
      </c>
      <c r="B21" s="42"/>
      <c r="C21" s="42"/>
      <c r="D21" s="42"/>
      <c r="E21" s="42"/>
      <c r="G21" s="15">
        <f>SUM(G20)</f>
        <v>2584.1</v>
      </c>
      <c r="J21" s="15">
        <f t="shared" ref="J21" si="3">SUM(J20)</f>
        <v>3217</v>
      </c>
    </row>
    <row r="22" spans="1:16" x14ac:dyDescent="0.25">
      <c r="G22" s="13"/>
      <c r="J22" s="13"/>
    </row>
    <row r="23" spans="1:16" x14ac:dyDescent="0.25">
      <c r="A23" s="42" t="s">
        <v>32</v>
      </c>
      <c r="B23" s="42"/>
      <c r="C23" s="42"/>
      <c r="D23" s="42"/>
      <c r="E23" s="42"/>
      <c r="G23" s="13"/>
      <c r="J23" s="13"/>
    </row>
    <row r="24" spans="1:16" x14ac:dyDescent="0.25">
      <c r="A24" s="44" t="s">
        <v>99</v>
      </c>
      <c r="B24" s="44"/>
      <c r="C24" s="44"/>
      <c r="D24" s="44"/>
      <c r="E24" s="44"/>
      <c r="G24" s="13">
        <v>4620</v>
      </c>
      <c r="J24" s="13">
        <v>0</v>
      </c>
      <c r="M24" s="20" t="s">
        <v>102</v>
      </c>
    </row>
    <row r="25" spans="1:16" x14ac:dyDescent="0.25">
      <c r="A25" s="44" t="s">
        <v>100</v>
      </c>
      <c r="B25" s="44"/>
      <c r="C25" s="44"/>
      <c r="D25" s="44"/>
      <c r="E25" s="44"/>
      <c r="G25" s="13">
        <v>330</v>
      </c>
      <c r="J25" s="13">
        <v>0</v>
      </c>
    </row>
    <row r="26" spans="1:16" x14ac:dyDescent="0.25">
      <c r="A26" s="44" t="s">
        <v>33</v>
      </c>
      <c r="B26" s="44"/>
      <c r="C26" s="44"/>
      <c r="D26" s="44"/>
      <c r="E26" s="44"/>
      <c r="G26" s="13">
        <v>5</v>
      </c>
      <c r="J26" s="13">
        <v>1</v>
      </c>
    </row>
    <row r="27" spans="1:16" x14ac:dyDescent="0.25">
      <c r="A27" s="44" t="s">
        <v>34</v>
      </c>
      <c r="B27" s="44"/>
      <c r="C27" s="44"/>
      <c r="D27" s="44"/>
      <c r="E27" s="44"/>
      <c r="G27" s="13">
        <v>0.03</v>
      </c>
      <c r="J27" s="13">
        <v>0</v>
      </c>
      <c r="M27" s="25" t="s">
        <v>86</v>
      </c>
    </row>
    <row r="28" spans="1:16" x14ac:dyDescent="0.25">
      <c r="A28" s="44" t="s">
        <v>35</v>
      </c>
      <c r="B28" s="44"/>
      <c r="C28" s="44"/>
      <c r="D28" s="44"/>
      <c r="E28" s="44"/>
      <c r="G28" s="13">
        <v>1481</v>
      </c>
      <c r="J28" s="13">
        <v>0</v>
      </c>
      <c r="M28" s="20" t="s">
        <v>91</v>
      </c>
    </row>
    <row r="29" spans="1:16" x14ac:dyDescent="0.25">
      <c r="A29" s="44" t="s">
        <v>36</v>
      </c>
      <c r="B29" s="44"/>
      <c r="C29" s="44"/>
      <c r="D29" s="44"/>
      <c r="E29" s="44"/>
      <c r="G29" s="14">
        <v>53</v>
      </c>
      <c r="J29" s="14">
        <v>48</v>
      </c>
      <c r="M29" s="25" t="s">
        <v>87</v>
      </c>
    </row>
    <row r="30" spans="1:16" ht="15.75" thickBot="1" x14ac:dyDescent="0.3">
      <c r="A30" s="42" t="s">
        <v>39</v>
      </c>
      <c r="B30" s="42"/>
      <c r="C30" s="42"/>
      <c r="D30" s="42"/>
      <c r="E30" s="42"/>
      <c r="G30" s="15">
        <f>SUM(G24:G29)</f>
        <v>6489.03</v>
      </c>
      <c r="J30" s="15">
        <f>SUM(J24:J29)</f>
        <v>49</v>
      </c>
      <c r="M30" s="25"/>
    </row>
    <row r="31" spans="1:16" x14ac:dyDescent="0.25">
      <c r="A31" s="3"/>
      <c r="B31" s="3"/>
      <c r="C31" s="3"/>
      <c r="D31" s="3"/>
      <c r="E31" s="3"/>
      <c r="G31" s="30"/>
      <c r="J31" s="30"/>
      <c r="M31" s="25"/>
    </row>
    <row r="32" spans="1:16" x14ac:dyDescent="0.25">
      <c r="A32" s="42" t="s">
        <v>37</v>
      </c>
      <c r="B32" s="42"/>
      <c r="C32" s="42"/>
      <c r="D32" s="42"/>
      <c r="E32" s="42"/>
      <c r="G32" s="13"/>
      <c r="H32" s="13"/>
      <c r="I32" s="13"/>
      <c r="J32" s="13"/>
      <c r="M32" s="25"/>
    </row>
    <row r="33" spans="1:13" x14ac:dyDescent="0.25">
      <c r="A33" s="44" t="s">
        <v>38</v>
      </c>
      <c r="B33" s="44"/>
      <c r="C33" s="44"/>
      <c r="D33" s="44"/>
      <c r="E33" s="44"/>
      <c r="G33" s="37">
        <v>7047</v>
      </c>
      <c r="J33" s="13">
        <v>7991</v>
      </c>
      <c r="M33" s="25" t="s">
        <v>117</v>
      </c>
    </row>
    <row r="34" spans="1:13" ht="15.75" thickBot="1" x14ac:dyDescent="0.3">
      <c r="A34" s="42" t="s">
        <v>101</v>
      </c>
      <c r="B34" s="42"/>
      <c r="C34" s="42"/>
      <c r="D34" s="42"/>
      <c r="E34" s="42"/>
      <c r="G34" s="15">
        <f>SUM(G33)</f>
        <v>7047</v>
      </c>
      <c r="J34" s="15">
        <f>SUM(J33)</f>
        <v>7991</v>
      </c>
    </row>
    <row r="35" spans="1:13" ht="15.75" thickBot="1" x14ac:dyDescent="0.3">
      <c r="A35" s="42" t="s">
        <v>40</v>
      </c>
      <c r="B35" s="42"/>
      <c r="C35" s="42"/>
      <c r="D35" s="42"/>
      <c r="E35" s="42"/>
      <c r="G35" s="15">
        <f>G21+G30+G34</f>
        <v>16120.13</v>
      </c>
      <c r="J35" s="15">
        <f>J21+J34</f>
        <v>11208</v>
      </c>
    </row>
    <row r="36" spans="1:13" x14ac:dyDescent="0.25">
      <c r="G36" s="13"/>
      <c r="J36" s="13"/>
    </row>
    <row r="37" spans="1:13" ht="15.75" thickBot="1" x14ac:dyDescent="0.3">
      <c r="A37" s="2" t="s">
        <v>41</v>
      </c>
      <c r="B37" s="2"/>
      <c r="C37" s="2"/>
      <c r="D37" s="2"/>
      <c r="E37" s="2"/>
      <c r="F37" s="2"/>
      <c r="G37" s="16">
        <f>G15-G35</f>
        <v>39932.880000000005</v>
      </c>
      <c r="H37" s="2"/>
      <c r="I37" s="2"/>
      <c r="J37" s="16">
        <f>J15-J35</f>
        <v>45334</v>
      </c>
    </row>
    <row r="38" spans="1:13" ht="15.75" thickTop="1" x14ac:dyDescent="0.25"/>
  </sheetData>
  <mergeCells count="29">
    <mergeCell ref="A34:E34"/>
    <mergeCell ref="A35:E35"/>
    <mergeCell ref="A18:E18"/>
    <mergeCell ref="A19:E19"/>
    <mergeCell ref="B20:E20"/>
    <mergeCell ref="A21:E21"/>
    <mergeCell ref="A23:E23"/>
    <mergeCell ref="A27:E27"/>
    <mergeCell ref="A28:E28"/>
    <mergeCell ref="A29:E29"/>
    <mergeCell ref="A33:E33"/>
    <mergeCell ref="A32:E32"/>
    <mergeCell ref="A30:E30"/>
    <mergeCell ref="B7:E7"/>
    <mergeCell ref="A24:E24"/>
    <mergeCell ref="A25:E25"/>
    <mergeCell ref="A26:E26"/>
    <mergeCell ref="A1:L1"/>
    <mergeCell ref="A2:L2"/>
    <mergeCell ref="A3:L3"/>
    <mergeCell ref="A5:E5"/>
    <mergeCell ref="A6:E6"/>
    <mergeCell ref="A12:E12"/>
    <mergeCell ref="A13:E13"/>
    <mergeCell ref="A14:E14"/>
    <mergeCell ref="A15:E15"/>
    <mergeCell ref="B8:E8"/>
    <mergeCell ref="A9:E9"/>
    <mergeCell ref="A10:E10"/>
  </mergeCells>
  <hyperlinks>
    <hyperlink ref="G13" location="'2019 Interest Rec'!A1" display="'2019 Interest Rec'!A1"/>
    <hyperlink ref="M7" r:id="rId1"/>
    <hyperlink ref="M20" r:id="rId2"/>
    <hyperlink ref="M28" r:id="rId3"/>
    <hyperlink ref="M24" r:id="rId4"/>
    <hyperlink ref="G33" location="'Tax Reconciliation'!A1" display="'Tax Reconciliation'!A1"/>
  </hyperlinks>
  <pageMargins left="0.7" right="0.7" top="0.75" bottom="0.75" header="0.3" footer="0.3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G14" sqref="G14"/>
    </sheetView>
  </sheetViews>
  <sheetFormatPr defaultRowHeight="15" x14ac:dyDescent="0.25"/>
  <cols>
    <col min="1" max="1" width="2.85546875" customWidth="1"/>
    <col min="7" max="11" width="15.7109375" customWidth="1"/>
    <col min="12" max="12" width="32" bestFit="1" customWidth="1"/>
  </cols>
  <sheetData>
    <row r="1" spans="1:16" ht="17.25" x14ac:dyDescent="0.3">
      <c r="A1" s="43" t="s">
        <v>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6" ht="17.25" x14ac:dyDescent="0.3">
      <c r="A2" s="43" t="s">
        <v>47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6" ht="17.25" x14ac:dyDescent="0.3">
      <c r="A3" s="43" t="s">
        <v>48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5" spans="1:16" x14ac:dyDescent="0.25">
      <c r="A5" s="42" t="s">
        <v>51</v>
      </c>
      <c r="B5" s="42"/>
      <c r="C5" s="42"/>
      <c r="D5" s="42"/>
      <c r="E5" s="42"/>
      <c r="F5" s="42"/>
      <c r="G5" t="s">
        <v>52</v>
      </c>
      <c r="H5" t="s">
        <v>53</v>
      </c>
      <c r="I5" t="s">
        <v>54</v>
      </c>
      <c r="J5" t="s">
        <v>55</v>
      </c>
      <c r="K5" t="s">
        <v>56</v>
      </c>
      <c r="L5" t="s">
        <v>57</v>
      </c>
    </row>
    <row r="6" spans="1:16" x14ac:dyDescent="0.25">
      <c r="A6" s="17" t="s">
        <v>4</v>
      </c>
      <c r="B6" s="17"/>
    </row>
    <row r="7" spans="1:16" x14ac:dyDescent="0.25">
      <c r="B7" s="41" t="s">
        <v>49</v>
      </c>
      <c r="C7" s="41"/>
      <c r="D7" s="41"/>
      <c r="E7" s="41"/>
      <c r="F7" s="41"/>
      <c r="J7" s="6">
        <v>484072.8</v>
      </c>
      <c r="K7" s="6">
        <v>484072.8</v>
      </c>
      <c r="M7" s="20" t="s">
        <v>72</v>
      </c>
    </row>
    <row r="8" spans="1:16" x14ac:dyDescent="0.25">
      <c r="B8" s="41" t="s">
        <v>50</v>
      </c>
      <c r="C8" s="41"/>
      <c r="D8" s="41"/>
      <c r="E8" s="41"/>
      <c r="F8" s="41"/>
      <c r="J8" s="6">
        <v>63.62</v>
      </c>
      <c r="K8" s="6">
        <v>63.62</v>
      </c>
      <c r="M8" s="20" t="s">
        <v>73</v>
      </c>
    </row>
    <row r="9" spans="1:16" x14ac:dyDescent="0.25">
      <c r="J9" s="18">
        <f>SUM(J7:J8)</f>
        <v>484136.42</v>
      </c>
      <c r="K9" s="18">
        <f>SUM(K7:K8)</f>
        <v>484136.42</v>
      </c>
    </row>
    <row r="10" spans="1:16" ht="15.75" thickBot="1" x14ac:dyDescent="0.3">
      <c r="J10" s="19">
        <f>SUM(J9)</f>
        <v>484136.42</v>
      </c>
      <c r="K10" s="19">
        <f>SUM(K9)</f>
        <v>484136.42</v>
      </c>
    </row>
    <row r="11" spans="1:16" x14ac:dyDescent="0.25">
      <c r="M11" s="20" t="s">
        <v>77</v>
      </c>
      <c r="P11" s="26" t="s">
        <v>78</v>
      </c>
    </row>
    <row r="12" spans="1:16" x14ac:dyDescent="0.25">
      <c r="K12" s="28">
        <f>K9-'Balance Sheet'!G11</f>
        <v>0</v>
      </c>
      <c r="L12" s="29" t="s">
        <v>90</v>
      </c>
    </row>
  </sheetData>
  <mergeCells count="6">
    <mergeCell ref="A1:L1"/>
    <mergeCell ref="A2:L2"/>
    <mergeCell ref="A3:L3"/>
    <mergeCell ref="B7:F7"/>
    <mergeCell ref="B8:F8"/>
    <mergeCell ref="A5:F5"/>
  </mergeCells>
  <hyperlinks>
    <hyperlink ref="M7" r:id="rId1"/>
    <hyperlink ref="M8" r:id="rId2"/>
    <hyperlink ref="M11" r:id="rId3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7" workbookViewId="0">
      <selection activeCell="D27" sqref="D27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8" bestFit="1" customWidth="1"/>
    <col min="4" max="4" width="20.28515625" bestFit="1" customWidth="1"/>
  </cols>
  <sheetData>
    <row r="1" spans="1:5" ht="17.25" x14ac:dyDescent="0.3">
      <c r="A1" s="43" t="s">
        <v>5</v>
      </c>
      <c r="B1" s="43"/>
      <c r="C1" s="43"/>
      <c r="D1" s="43"/>
    </row>
    <row r="2" spans="1:5" ht="17.25" x14ac:dyDescent="0.3">
      <c r="A2" s="43" t="s">
        <v>58</v>
      </c>
      <c r="B2" s="43"/>
      <c r="C2" s="43"/>
      <c r="D2" s="43"/>
    </row>
    <row r="3" spans="1:5" ht="17.25" x14ac:dyDescent="0.3">
      <c r="A3" s="43" t="s">
        <v>7</v>
      </c>
      <c r="B3" s="43"/>
      <c r="C3" s="43"/>
      <c r="D3" s="43"/>
    </row>
    <row r="5" spans="1:5" x14ac:dyDescent="0.25">
      <c r="A5" s="17" t="s">
        <v>70</v>
      </c>
    </row>
    <row r="6" spans="1:5" x14ac:dyDescent="0.25">
      <c r="C6" s="20" t="s">
        <v>66</v>
      </c>
    </row>
    <row r="7" spans="1:5" x14ac:dyDescent="0.25">
      <c r="A7" s="2" t="s">
        <v>59</v>
      </c>
      <c r="B7" s="2" t="s">
        <v>60</v>
      </c>
      <c r="C7" s="2" t="s">
        <v>64</v>
      </c>
      <c r="D7" s="2" t="s">
        <v>61</v>
      </c>
    </row>
    <row r="8" spans="1:5" x14ac:dyDescent="0.25">
      <c r="A8" t="s">
        <v>62</v>
      </c>
      <c r="B8" s="6">
        <v>158509.19</v>
      </c>
      <c r="C8" s="6">
        <v>159399.09</v>
      </c>
      <c r="D8" s="6">
        <f>C8-B8</f>
        <v>889.89999999999418</v>
      </c>
      <c r="E8" s="20" t="s">
        <v>67</v>
      </c>
    </row>
    <row r="9" spans="1:5" x14ac:dyDescent="0.25">
      <c r="A9" t="s">
        <v>63</v>
      </c>
      <c r="B9" s="6">
        <v>93376.34</v>
      </c>
      <c r="C9" s="7">
        <v>93672.97</v>
      </c>
      <c r="D9" s="7">
        <f>C9-B9</f>
        <v>296.63000000000466</v>
      </c>
      <c r="E9" s="20" t="s">
        <v>68</v>
      </c>
    </row>
    <row r="10" spans="1:5" x14ac:dyDescent="0.25">
      <c r="B10" s="6"/>
      <c r="C10" s="6">
        <f>SUM(C8:C9)</f>
        <v>253072.06</v>
      </c>
      <c r="D10" s="6">
        <f>SUM(D8:D9)</f>
        <v>1186.5299999999988</v>
      </c>
    </row>
    <row r="13" spans="1:5" x14ac:dyDescent="0.25">
      <c r="C13" t="s">
        <v>65</v>
      </c>
      <c r="D13" s="7">
        <v>5223.3500000000004</v>
      </c>
      <c r="E13" s="20" t="s">
        <v>69</v>
      </c>
    </row>
    <row r="14" spans="1:5" x14ac:dyDescent="0.25">
      <c r="C14" s="2" t="s">
        <v>75</v>
      </c>
      <c r="D14" s="21">
        <f>D13-D10</f>
        <v>4036.8200000000015</v>
      </c>
    </row>
    <row r="16" spans="1:5" x14ac:dyDescent="0.25">
      <c r="A16" s="17" t="s">
        <v>71</v>
      </c>
    </row>
    <row r="18" spans="1:5" x14ac:dyDescent="0.25">
      <c r="A18" t="str">
        <f>'Investment Summary'!B7</f>
        <v>Westpac DIY Super Savings A/C (No. 806180)</v>
      </c>
      <c r="D18" s="6">
        <v>2088.94</v>
      </c>
      <c r="E18" s="20" t="s">
        <v>72</v>
      </c>
    </row>
    <row r="19" spans="1:5" x14ac:dyDescent="0.25">
      <c r="A19" t="str">
        <f>'Investment Summary'!B8</f>
        <v>Westpac DIY Super Working A/C (No. 806172)</v>
      </c>
      <c r="D19" s="7">
        <v>7.25</v>
      </c>
      <c r="E19" s="20" t="s">
        <v>73</v>
      </c>
    </row>
    <row r="20" spans="1:5" x14ac:dyDescent="0.25">
      <c r="C20" s="2" t="s">
        <v>76</v>
      </c>
      <c r="D20" s="21">
        <f>SUM(D18:D19)</f>
        <v>2096.19</v>
      </c>
    </row>
    <row r="24" spans="1:5" ht="15.75" thickBot="1" x14ac:dyDescent="0.3">
      <c r="A24" s="2" t="s">
        <v>74</v>
      </c>
      <c r="B24" s="2"/>
      <c r="C24" s="2"/>
      <c r="D24" s="22">
        <f>D14+D20</f>
        <v>6133.010000000002</v>
      </c>
    </row>
    <row r="25" spans="1:5" ht="15.75" thickTop="1" x14ac:dyDescent="0.25">
      <c r="D25" s="28">
        <f>D24-'Operating Statement'!G13</f>
        <v>0</v>
      </c>
      <c r="E25" s="29" t="s">
        <v>90</v>
      </c>
    </row>
  </sheetData>
  <mergeCells count="3">
    <mergeCell ref="A1:D1"/>
    <mergeCell ref="A2:D2"/>
    <mergeCell ref="A3:D3"/>
  </mergeCells>
  <hyperlinks>
    <hyperlink ref="C6" r:id="rId1"/>
    <hyperlink ref="E8" r:id="rId2"/>
    <hyperlink ref="E9" r:id="rId3"/>
    <hyperlink ref="E13" r:id="rId4"/>
    <hyperlink ref="E18" r:id="rId5"/>
    <hyperlink ref="E19" r:id="rId6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23" workbookViewId="0">
      <selection activeCell="C40" sqref="C40"/>
    </sheetView>
  </sheetViews>
  <sheetFormatPr defaultRowHeight="15" x14ac:dyDescent="0.25"/>
  <cols>
    <col min="1" max="1" width="25.7109375" bestFit="1" customWidth="1"/>
    <col min="3" max="3" width="12.28515625" bestFit="1" customWidth="1"/>
    <col min="8" max="8" width="9.5703125" bestFit="1" customWidth="1"/>
  </cols>
  <sheetData>
    <row r="1" spans="1:10" ht="17.25" x14ac:dyDescent="0.3">
      <c r="A1" s="43" t="s">
        <v>5</v>
      </c>
      <c r="B1" s="43"/>
      <c r="C1" s="43"/>
      <c r="D1" s="43"/>
      <c r="E1" s="43"/>
      <c r="F1" s="43"/>
      <c r="G1" s="43"/>
      <c r="H1" s="43"/>
    </row>
    <row r="2" spans="1:10" ht="17.25" x14ac:dyDescent="0.3">
      <c r="A2" s="43" t="s">
        <v>82</v>
      </c>
      <c r="B2" s="43"/>
      <c r="C2" s="43"/>
      <c r="D2" s="43"/>
      <c r="E2" s="43"/>
      <c r="F2" s="43"/>
      <c r="G2" s="43"/>
      <c r="H2" s="43"/>
    </row>
    <row r="3" spans="1:10" ht="17.25" x14ac:dyDescent="0.3">
      <c r="A3" s="43" t="s">
        <v>7</v>
      </c>
      <c r="B3" s="43"/>
      <c r="C3" s="43"/>
      <c r="D3" s="43"/>
      <c r="E3" s="43"/>
      <c r="F3" s="43"/>
      <c r="G3" s="43"/>
      <c r="H3" s="43"/>
    </row>
    <row r="5" spans="1:10" x14ac:dyDescent="0.25">
      <c r="A5" s="17" t="s">
        <v>92</v>
      </c>
      <c r="E5" s="17" t="s">
        <v>28</v>
      </c>
    </row>
    <row r="6" spans="1:10" x14ac:dyDescent="0.25">
      <c r="A6" t="s">
        <v>83</v>
      </c>
      <c r="C6" s="31">
        <f>'Operating Statement'!G7</f>
        <v>49920</v>
      </c>
      <c r="E6" t="s">
        <v>93</v>
      </c>
      <c r="H6" s="31">
        <f>'Operating Statement'!G27</f>
        <v>0.03</v>
      </c>
    </row>
    <row r="7" spans="1:10" x14ac:dyDescent="0.25">
      <c r="A7" s="24" t="s">
        <v>25</v>
      </c>
      <c r="C7" s="31">
        <f>'Operating Statement'!G13</f>
        <v>6133.01</v>
      </c>
      <c r="E7" t="s">
        <v>94</v>
      </c>
      <c r="H7" s="31">
        <f>'Operating Statement'!G28+'Operating Statement'!G29+'Operating Statement'!G24</f>
        <v>6154</v>
      </c>
      <c r="J7" s="26" t="s">
        <v>96</v>
      </c>
    </row>
    <row r="8" spans="1:10" x14ac:dyDescent="0.25">
      <c r="A8" s="24"/>
      <c r="C8" s="31"/>
      <c r="E8" t="s">
        <v>103</v>
      </c>
      <c r="H8" s="31">
        <f>'Operating Statement'!G25</f>
        <v>330</v>
      </c>
      <c r="J8" s="26"/>
    </row>
    <row r="9" spans="1:10" x14ac:dyDescent="0.25">
      <c r="C9" s="31"/>
      <c r="E9" t="s">
        <v>95</v>
      </c>
      <c r="H9" s="31">
        <f>'Operating Statement'!G26</f>
        <v>5</v>
      </c>
    </row>
    <row r="10" spans="1:10" x14ac:dyDescent="0.25">
      <c r="C10" s="32"/>
      <c r="E10" t="s">
        <v>30</v>
      </c>
      <c r="H10" s="32">
        <f>'Operating Statement'!G20</f>
        <v>2584.1</v>
      </c>
    </row>
    <row r="11" spans="1:10" hidden="1" x14ac:dyDescent="0.25">
      <c r="C11" s="31"/>
      <c r="H11" s="31"/>
    </row>
    <row r="12" spans="1:10" hidden="1" x14ac:dyDescent="0.25">
      <c r="C12" s="31"/>
      <c r="H12" s="31"/>
    </row>
    <row r="13" spans="1:10" hidden="1" x14ac:dyDescent="0.25">
      <c r="C13" s="31"/>
      <c r="H13" s="31"/>
    </row>
    <row r="14" spans="1:10" hidden="1" x14ac:dyDescent="0.25">
      <c r="C14" s="31"/>
      <c r="H14" s="31"/>
    </row>
    <row r="15" spans="1:10" hidden="1" x14ac:dyDescent="0.25">
      <c r="C15" s="31"/>
      <c r="H15" s="31"/>
    </row>
    <row r="16" spans="1:10" hidden="1" x14ac:dyDescent="0.25">
      <c r="C16" s="32"/>
      <c r="H16" s="32"/>
    </row>
    <row r="17" spans="1:8" x14ac:dyDescent="0.25">
      <c r="A17" s="2" t="s">
        <v>112</v>
      </c>
      <c r="C17" s="33">
        <f>SUM(C6:C16)</f>
        <v>56053.01</v>
      </c>
      <c r="H17" s="33">
        <f>SUM(H6:H16)</f>
        <v>9073.1299999999992</v>
      </c>
    </row>
    <row r="18" spans="1:8" x14ac:dyDescent="0.25">
      <c r="C18" s="31"/>
      <c r="H18" s="31"/>
    </row>
    <row r="19" spans="1:8" x14ac:dyDescent="0.25">
      <c r="A19" t="s">
        <v>104</v>
      </c>
      <c r="C19" s="31">
        <f>C17-H17</f>
        <v>46979.880000000005</v>
      </c>
      <c r="H19" s="31"/>
    </row>
    <row r="20" spans="1:8" x14ac:dyDescent="0.25">
      <c r="C20" s="31"/>
      <c r="H20" s="31"/>
    </row>
    <row r="21" spans="1:8" x14ac:dyDescent="0.25">
      <c r="A21" s="2" t="s">
        <v>105</v>
      </c>
      <c r="B21" s="2"/>
      <c r="C21" s="33">
        <f>C19*0.15</f>
        <v>7046.9820000000009</v>
      </c>
      <c r="H21" s="31"/>
    </row>
    <row r="22" spans="1:8" x14ac:dyDescent="0.25">
      <c r="C22" s="31"/>
      <c r="H22" s="31"/>
    </row>
    <row r="23" spans="1:8" ht="15.75" thickBot="1" x14ac:dyDescent="0.3">
      <c r="A23" s="2" t="s">
        <v>113</v>
      </c>
      <c r="B23" s="2"/>
      <c r="C23" s="36">
        <f>C21</f>
        <v>7046.9820000000009</v>
      </c>
      <c r="H23" s="31"/>
    </row>
    <row r="24" spans="1:8" x14ac:dyDescent="0.25">
      <c r="C24" s="31"/>
      <c r="H24" s="31"/>
    </row>
    <row r="25" spans="1:8" x14ac:dyDescent="0.25">
      <c r="A25" s="34" t="s">
        <v>106</v>
      </c>
    </row>
    <row r="26" spans="1:8" x14ac:dyDescent="0.25">
      <c r="A26" t="s">
        <v>107</v>
      </c>
      <c r="C26">
        <v>0</v>
      </c>
    </row>
    <row r="28" spans="1:8" x14ac:dyDescent="0.25">
      <c r="A28" s="34" t="s">
        <v>108</v>
      </c>
    </row>
    <row r="29" spans="1:8" x14ac:dyDescent="0.25">
      <c r="A29" t="s">
        <v>107</v>
      </c>
      <c r="C29">
        <v>0</v>
      </c>
    </row>
    <row r="31" spans="1:8" ht="15.75" thickBot="1" x14ac:dyDescent="0.3">
      <c r="A31" s="2" t="s">
        <v>114</v>
      </c>
      <c r="B31" s="2"/>
      <c r="C31" s="35">
        <f>C21+C26-C29</f>
        <v>7046.9820000000009</v>
      </c>
      <c r="E31" s="20" t="s">
        <v>110</v>
      </c>
    </row>
    <row r="32" spans="1:8" ht="15.75" thickTop="1" x14ac:dyDescent="0.25">
      <c r="E32" s="20" t="s">
        <v>111</v>
      </c>
    </row>
    <row r="33" spans="1:5" x14ac:dyDescent="0.25">
      <c r="A33" s="34" t="s">
        <v>115</v>
      </c>
    </row>
    <row r="34" spans="1:5" x14ac:dyDescent="0.25">
      <c r="A34" s="34" t="s">
        <v>161</v>
      </c>
      <c r="C34" s="6">
        <f>-518+552.95</f>
        <v>34.950000000000045</v>
      </c>
      <c r="E34" s="20" t="s">
        <v>167</v>
      </c>
    </row>
    <row r="35" spans="1:5" x14ac:dyDescent="0.25">
      <c r="A35" s="34" t="s">
        <v>162</v>
      </c>
      <c r="C35" s="6">
        <f>-259+4551.85</f>
        <v>4292.8500000000004</v>
      </c>
    </row>
    <row r="36" spans="1:5" x14ac:dyDescent="0.25">
      <c r="A36" s="34" t="s">
        <v>163</v>
      </c>
      <c r="C36" s="6">
        <f>-259+29424.4</f>
        <v>29165.4</v>
      </c>
    </row>
    <row r="37" spans="1:5" x14ac:dyDescent="0.25">
      <c r="A37" s="34" t="s">
        <v>164</v>
      </c>
      <c r="C37" s="6">
        <f>-259+9353.95</f>
        <v>9094.9500000000007</v>
      </c>
    </row>
    <row r="38" spans="1:5" x14ac:dyDescent="0.25">
      <c r="A38" s="34" t="s">
        <v>165</v>
      </c>
      <c r="C38" s="6">
        <f>-259+8250.25</f>
        <v>7991.25</v>
      </c>
    </row>
    <row r="39" spans="1:5" x14ac:dyDescent="0.25">
      <c r="A39" s="34" t="s">
        <v>166</v>
      </c>
      <c r="C39" s="6">
        <v>-131</v>
      </c>
    </row>
    <row r="40" spans="1:5" ht="15.75" thickBot="1" x14ac:dyDescent="0.3">
      <c r="A40" s="2" t="s">
        <v>11</v>
      </c>
      <c r="B40" s="2"/>
      <c r="C40" s="36">
        <f>SUM(C31:C39)</f>
        <v>57495.381999999998</v>
      </c>
    </row>
    <row r="42" spans="1:5" x14ac:dyDescent="0.25">
      <c r="C42" s="46">
        <f>'Balance Sheet'!J18-'Tax Reconciliation'!C34-'Tax Reconciliation'!C35-'Tax Reconciliation'!C36-'Tax Reconciliation'!C37-'Tax Reconciliation'!C38-C39</f>
        <v>3.637978807091713E-12</v>
      </c>
    </row>
  </sheetData>
  <mergeCells count="3">
    <mergeCell ref="A1:H1"/>
    <mergeCell ref="A2:H2"/>
    <mergeCell ref="A3:H3"/>
  </mergeCells>
  <hyperlinks>
    <hyperlink ref="E31" r:id="rId1"/>
    <hyperlink ref="E32" r:id="rId2"/>
    <hyperlink ref="E34" r:id="rId3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Permanent File</vt:lpstr>
      <vt:lpstr>Audit</vt:lpstr>
      <vt:lpstr>Balance Sheet</vt:lpstr>
      <vt:lpstr>Operating Statement</vt:lpstr>
      <vt:lpstr>Investment Summary</vt:lpstr>
      <vt:lpstr>Interest Rec</vt:lpstr>
      <vt:lpstr>Tax Reconciliation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Saraniya</dc:creator>
  <cp:lastModifiedBy>Saraniya</cp:lastModifiedBy>
  <dcterms:created xsi:type="dcterms:W3CDTF">2020-06-01T08:24:53Z</dcterms:created>
  <dcterms:modified xsi:type="dcterms:W3CDTF">2020-06-03T22:29:24Z</dcterms:modified>
</cp:coreProperties>
</file>