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Soft\DOC\DocBase\Clients\PANI0002\2020\Year End\"/>
    </mc:Choice>
  </mc:AlternateContent>
  <xr:revisionPtr revIDLastSave="0" documentId="13_ncr:1_{701B98B1-B5A1-4706-B001-D136311B00A9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Table 1" sheetId="1" r:id="rId1"/>
    <sheet name="INPUT BGL " sheetId="3" r:id="rId2"/>
    <sheet name="Sheet1" sheetId="2" r:id="rId3"/>
  </sheets>
  <calcPr calcId="191029"/>
  <pivotCaches>
    <pivotCache cacheId="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3" l="1"/>
  <c r="I5" i="3"/>
  <c r="I6" i="3"/>
  <c r="I7" i="3"/>
  <c r="I8" i="3"/>
  <c r="I9" i="3"/>
  <c r="I10" i="3"/>
  <c r="I11" i="3"/>
  <c r="I12" i="3"/>
  <c r="I14" i="3"/>
  <c r="I15" i="3"/>
  <c r="I4" i="3"/>
  <c r="D13" i="3"/>
  <c r="E15" i="3"/>
  <c r="E14" i="3"/>
  <c r="E13" i="3"/>
  <c r="E12" i="3"/>
  <c r="E11" i="3"/>
  <c r="E10" i="3"/>
  <c r="E9" i="3"/>
  <c r="E8" i="3"/>
  <c r="E7" i="3"/>
  <c r="E6" i="3"/>
  <c r="E5" i="3"/>
  <c r="E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Sunidhi Chauhan</author>
  </authors>
  <commentList>
    <comment ref="M6" authorId="0" shapeId="0" xr:uid="{FB985FC5-E52E-495F-9727-9DCBD7A3FD71}">
      <text>
        <r>
          <rPr>
            <b/>
            <sz val="9"/>
            <color indexed="81"/>
            <rFont val="Tahoma"/>
            <charset val="1"/>
          </rPr>
          <t xml:space="preserve">Convertible notes of $4,422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Sunidhi Chauhan</author>
  </authors>
  <commentList>
    <comment ref="L5" authorId="0" shapeId="0" xr:uid="{17864915-FE19-469F-B994-9E40EC50995A}">
      <text>
        <r>
          <rPr>
            <b/>
            <sz val="9"/>
            <color indexed="81"/>
            <rFont val="Tahoma"/>
            <charset val="1"/>
          </rPr>
          <t xml:space="preserve">Convertible notes of $4,422 </t>
        </r>
      </text>
    </comment>
  </commentList>
</comments>
</file>

<file path=xl/sharedStrings.xml><?xml version="1.0" encoding="utf-8"?>
<sst xmlns="http://schemas.openxmlformats.org/spreadsheetml/2006/main" count="410" uniqueCount="62">
  <si>
    <r>
      <rPr>
        <b/>
        <sz val="18"/>
        <color rgb="FFFFFFFF"/>
        <rFont val="Arial"/>
        <family val="2"/>
      </rPr>
      <t xml:space="preserve">EQUITY HOLDINGS BY ROUND
</t>
    </r>
    <r>
      <rPr>
        <b/>
        <sz val="10"/>
        <color rgb="FFFFFFFF"/>
        <rFont val="Arial"/>
        <family val="2"/>
      </rPr>
      <t xml:space="preserve">Including Converted Notes
</t>
    </r>
    <r>
      <rPr>
        <vertAlign val="superscript"/>
        <sz val="7"/>
        <color rgb="FFFFFFFF"/>
        <rFont val="Verdana"/>
        <family val="2"/>
      </rPr>
      <t xml:space="preserve">Total        </t>
    </r>
    <r>
      <rPr>
        <sz val="7"/>
        <color rgb="FFFFFFFF"/>
        <rFont val="Verdana"/>
        <family val="2"/>
      </rPr>
      <t xml:space="preserve">Total Invested                                           </t>
    </r>
    <r>
      <rPr>
        <vertAlign val="superscript"/>
        <sz val="7"/>
        <color rgb="FFFFFFFF"/>
        <rFont val="Verdana"/>
        <family val="2"/>
      </rPr>
      <t xml:space="preserve">Equivalent
</t>
    </r>
    <r>
      <rPr>
        <vertAlign val="superscript"/>
        <sz val="7"/>
        <color rgb="FFFFFFFF"/>
        <rFont val="Verdana"/>
        <family val="2"/>
      </rPr>
      <t xml:space="preserve">Raise   Conversion    </t>
    </r>
    <r>
      <rPr>
        <sz val="7"/>
        <color rgb="FFFFFFFF"/>
        <rFont val="Verdana"/>
        <family val="2"/>
      </rPr>
      <t xml:space="preserve">Total Invested     </t>
    </r>
    <r>
      <rPr>
        <vertAlign val="superscript"/>
        <sz val="7"/>
        <color rgb="FFFFFFFF"/>
        <rFont val="Verdana"/>
        <family val="2"/>
      </rPr>
      <t xml:space="preserve">Invested      </t>
    </r>
    <r>
      <rPr>
        <sz val="7"/>
        <color rgb="FFFFFFFF"/>
        <rFont val="Verdana"/>
        <family val="2"/>
      </rPr>
      <t xml:space="preserve">(Company's        Purchase      </t>
    </r>
    <r>
      <rPr>
        <vertAlign val="superscript"/>
        <sz val="7"/>
        <color rgb="FFFFFFFF"/>
        <rFont val="Verdana"/>
        <family val="2"/>
      </rPr>
      <t xml:space="preserve">Purchased    Current    Ownership     </t>
    </r>
    <r>
      <rPr>
        <sz val="7"/>
        <color rgb="FFFFFFFF"/>
        <rFont val="Verdana"/>
        <family val="2"/>
      </rPr>
      <t xml:space="preserve">Current                                   </t>
    </r>
    <r>
      <rPr>
        <vertAlign val="superscript"/>
        <sz val="7"/>
        <color rgb="FFFFFFFF"/>
        <rFont val="Verdana"/>
        <family val="2"/>
      </rPr>
      <t xml:space="preserve">Current        Current          ESIC Date                      Company                  Type        Date       </t>
    </r>
    <r>
      <rPr>
        <sz val="7"/>
        <color rgb="FFFFFFFF"/>
        <rFont val="Verdana"/>
        <family val="2"/>
      </rPr>
      <t xml:space="preserve">(Input Currency)     </t>
    </r>
    <r>
      <rPr>
        <vertAlign val="superscript"/>
        <sz val="7"/>
        <color rgb="FFFFFFFF"/>
        <rFont val="Verdana"/>
        <family val="2"/>
      </rPr>
      <t xml:space="preserve">(AUD)          </t>
    </r>
    <r>
      <rPr>
        <sz val="7"/>
        <color rgb="FFFFFFFF"/>
        <rFont val="Verdana"/>
        <family val="2"/>
      </rPr>
      <t xml:space="preserve">Currency)        Share Price       </t>
    </r>
    <r>
      <rPr>
        <vertAlign val="superscript"/>
        <sz val="7"/>
        <color rgb="FFFFFFFF"/>
        <rFont val="Verdana"/>
        <family val="2"/>
      </rPr>
      <t xml:space="preserve">Shares        Shares     Purchased   </t>
    </r>
    <r>
      <rPr>
        <sz val="7"/>
        <color rgb="FFFFFFFF"/>
        <rFont val="Verdana"/>
        <family val="2"/>
      </rPr>
      <t xml:space="preserve">Share Price     Current Value    </t>
    </r>
    <r>
      <rPr>
        <vertAlign val="superscript"/>
        <sz val="7"/>
        <color rgb="FFFFFFFF"/>
        <rFont val="Verdana"/>
        <family val="2"/>
      </rPr>
      <t>Value (AUD)   Ownership   Qualifying</t>
    </r>
  </si>
  <si>
    <r>
      <rPr>
        <sz val="7"/>
        <rFont val="Carlito"/>
        <family val="2"/>
      </rPr>
      <t>BUCKiTDREAM, Inc</t>
    </r>
  </si>
  <si>
    <r>
      <rPr>
        <sz val="7"/>
        <rFont val="Carlito"/>
        <family val="2"/>
      </rPr>
      <t>Note</t>
    </r>
  </si>
  <si>
    <r>
      <rPr>
        <sz val="7"/>
        <rFont val="Carlito"/>
        <family val="2"/>
      </rPr>
      <t>AUD</t>
    </r>
  </si>
  <si>
    <r>
      <rPr>
        <sz val="7"/>
        <rFont val="Carlito"/>
        <family val="2"/>
      </rPr>
      <t>USD</t>
    </r>
  </si>
  <si>
    <r>
      <rPr>
        <sz val="7"/>
        <rFont val="Carlito"/>
        <family val="2"/>
      </rPr>
      <t>No</t>
    </r>
  </si>
  <si>
    <r>
      <rPr>
        <sz val="7"/>
        <rFont val="Carlito"/>
        <family val="2"/>
      </rPr>
      <t>Fingerprint4Success Pty Ltd</t>
    </r>
  </si>
  <si>
    <r>
      <rPr>
        <sz val="7"/>
        <rFont val="Carlito"/>
        <family val="2"/>
      </rPr>
      <t>Equity</t>
    </r>
  </si>
  <si>
    <r>
      <rPr>
        <sz val="7"/>
        <rFont val="Carlito"/>
        <family val="2"/>
      </rPr>
      <t>NA</t>
    </r>
  </si>
  <si>
    <r>
      <rPr>
        <sz val="7"/>
        <rFont val="Carlito"/>
        <family val="2"/>
      </rPr>
      <t>Yes</t>
    </r>
  </si>
  <si>
    <r>
      <rPr>
        <sz val="7"/>
        <rFont val="Carlito"/>
        <family val="2"/>
      </rPr>
      <t>Inamo Group Pty Ltd</t>
    </r>
  </si>
  <si>
    <r>
      <rPr>
        <sz val="7"/>
        <rFont val="Carlito"/>
        <family val="2"/>
      </rPr>
      <t>I V Y Labs Technology, Inc</t>
    </r>
  </si>
  <si>
    <r>
      <rPr>
        <sz val="7"/>
        <rFont val="Carlito"/>
        <family val="2"/>
      </rPr>
      <t>Car Next Door Australia Pty Ltd</t>
    </r>
  </si>
  <si>
    <r>
      <rPr>
        <sz val="7"/>
        <rFont val="Carlito"/>
        <family val="2"/>
      </rPr>
      <t>Crowd and Company Pty Ltd</t>
    </r>
  </si>
  <si>
    <r>
      <rPr>
        <sz val="7"/>
        <rFont val="Carlito"/>
        <family val="2"/>
      </rPr>
      <t>Dissolved</t>
    </r>
  </si>
  <si>
    <r>
      <rPr>
        <sz val="7"/>
        <rFont val="Carlito"/>
        <family val="2"/>
      </rPr>
      <t>Peter Manettas Seafood Pty Ltd</t>
    </r>
  </si>
  <si>
    <r>
      <rPr>
        <sz val="7"/>
        <rFont val="Carlito"/>
        <family val="2"/>
      </rPr>
      <t>HeadsafeIP Pty Ltd</t>
    </r>
  </si>
  <si>
    <r>
      <rPr>
        <sz val="7"/>
        <rFont val="Carlito"/>
        <family val="2"/>
      </rPr>
      <t>Juggle Street Pty Ltd</t>
    </r>
  </si>
  <si>
    <r>
      <rPr>
        <sz val="7"/>
        <rFont val="Carlito"/>
        <family val="2"/>
      </rPr>
      <t>GeoSnapShot Pty Ltd</t>
    </r>
  </si>
  <si>
    <r>
      <rPr>
        <sz val="7"/>
        <rFont val="Carlito"/>
        <family val="2"/>
      </rPr>
      <t>Shopof.U Pty Ltd (Shop You)</t>
    </r>
  </si>
  <si>
    <r>
      <rPr>
        <sz val="7"/>
        <rFont val="Carlito"/>
        <family val="2"/>
      </rPr>
      <t>Groupee Pty Ltd</t>
    </r>
  </si>
  <si>
    <t>Date</t>
  </si>
  <si>
    <t xml:space="preserve">Company </t>
  </si>
  <si>
    <t>Raise Type</t>
  </si>
  <si>
    <t>Conversion Date</t>
  </si>
  <si>
    <t>Total Invested</t>
  </si>
  <si>
    <t>Purchase Price</t>
  </si>
  <si>
    <t xml:space="preserve">Purchased Shares </t>
  </si>
  <si>
    <t>Equivalent Current Shares</t>
  </si>
  <si>
    <t>Current Share Price</t>
  </si>
  <si>
    <t xml:space="preserve">Current Value </t>
  </si>
  <si>
    <t>Current Value AUD</t>
  </si>
  <si>
    <t>ESIC Qualifying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</si>
  <si>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</si>
  <si>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</si>
  <si>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</si>
  <si>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</si>
  <si>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</si>
  <si>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</si>
  <si>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</si>
  <si>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</si>
  <si>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</si>
  <si>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Row Labels</t>
  </si>
  <si>
    <t>Grand Total</t>
  </si>
  <si>
    <t>BUCKiTDREAM, Inc</t>
  </si>
  <si>
    <t>Car Next Door Australia Pty Ltd</t>
  </si>
  <si>
    <t>Crowd and Company Pty Ltd</t>
  </si>
  <si>
    <t>Fingerprint4Success Pty Ltd</t>
  </si>
  <si>
    <t>GeoSnapShot Pty Ltd</t>
  </si>
  <si>
    <t>Groupee Pty Ltd</t>
  </si>
  <si>
    <t>HeadsafeIP Pty Ltd</t>
  </si>
  <si>
    <t>I V Y Labs Technology, Inc</t>
  </si>
  <si>
    <t>Inamo Group Pty Ltd</t>
  </si>
  <si>
    <t>Juggle Street Pty Ltd</t>
  </si>
  <si>
    <t>Peter Manettas Seafood Pty Ltd</t>
  </si>
  <si>
    <t>Shopof.U Pty Ltd (Shop You)</t>
  </si>
  <si>
    <t>Sum of Current Value AUD</t>
  </si>
  <si>
    <t xml:space="preserve">Sum of Purchased Shares </t>
  </si>
  <si>
    <t>Per BGL</t>
  </si>
  <si>
    <t>Shares</t>
  </si>
  <si>
    <t xml:space="preserve">Value </t>
  </si>
  <si>
    <t xml:space="preserve">Doesn't include Juggle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</si>
</sst>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d/mm/yyyy;@"/>
    <numFmt numFmtId="165" formatCode="\$#,##0.00"/>
    <numFmt numFmtId="166" formatCode="\$0.00"/>
    <numFmt numFmtId="167" formatCode="0.0000%"/>
    <numFmt numFmtId="170" formatCode="_-* #,##0.0000_-;\-* #,##0.0000_-;_-* &quot;-&quot;??_-;_-@_-"/>
    <numFmt numFmtId="172" formatCode="_-* #,##0.000000_-;\-* #,##0.000000_-;_-* &quot;-&quot;??_-;_-@_-"/>
  </numFmts>
  <fonts count="15" x14ac:knownFonts="1">
    <font>
      <sz val="10"/>
      <color rgb="FF000000"/>
      <name val="Times New Roman"/>
      <charset val="204"/>
    </font>
    <font>
      <sz val="7"/>
      <color rgb="FF000000"/>
      <name val="Carlito"/>
      <family val="2"/>
    </font>
    <font>
      <sz val="7"/>
      <name val="Carlito"/>
    </font>
    <font>
      <b/>
      <sz val="18"/>
      <color rgb="FFFFFFFF"/>
      <name val="Arial"/>
      <family val="2"/>
    </font>
    <font>
      <b/>
      <sz val="10"/>
      <color rgb="FFFFFFFF"/>
      <name val="Arial"/>
      <family val="2"/>
    </font>
    <font>
      <vertAlign val="superscript"/>
      <sz val="7"/>
      <color rgb="FFFFFFFF"/>
      <name val="Verdana"/>
      <family val="2"/>
    </font>
    <font>
      <sz val="7"/>
      <color rgb="FFFFFFFF"/>
      <name val="Verdana"/>
      <family val="2"/>
    </font>
    <font>
      <sz val="7"/>
      <name val="Carlito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rgb="FF000000"/>
      <name val="Times New Roman"/>
      <family val="1"/>
    </font>
    <font>
      <sz val="9"/>
      <color rgb="FF006100"/>
      <name val="Calibri"/>
      <family val="2"/>
      <scheme val="minor"/>
    </font>
    <font>
      <sz val="10"/>
      <color rgb="FF000000"/>
      <name val="Times New Roman"/>
      <charset val="204"/>
    </font>
    <font>
      <b/>
      <sz val="9"/>
      <color indexed="81"/>
      <name val="Tahoma"/>
      <charset val="1"/>
    </font>
    <font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083C6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83C6C"/>
      </top>
      <bottom style="thin">
        <color rgb="FF083C6C"/>
      </bottom>
      <diagonal/>
    </border>
    <border>
      <left/>
      <right/>
      <top style="thin">
        <color rgb="FF083C6C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43" fontId="12" fillId="0" borderId="0" applyFont="0" applyFill="0" applyBorder="0" applyAlignment="0" applyProtection="0"/>
  </cellStyleXfs>
  <cellXfs count="48">
    <xf numFmtId="0" fontId="0" fillId="0" borderId="0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indent="1"/>
    </xf>
    <xf numFmtId="165" fontId="1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right" vertical="top" shrinkToFit="1"/>
    </xf>
    <xf numFmtId="4" fontId="1" fillId="0" borderId="1" xfId="0" applyNumberFormat="1" applyFont="1" applyFill="1" applyBorder="1" applyAlignment="1">
      <alignment horizontal="right" vertical="top" indent="1" shrinkToFit="1"/>
    </xf>
    <xf numFmtId="167" fontId="1" fillId="0" borderId="1" xfId="0" applyNumberFormat="1" applyFont="1" applyFill="1" applyBorder="1" applyAlignment="1">
      <alignment horizontal="right" vertical="top" shrinkToFit="1"/>
    </xf>
    <xf numFmtId="165" fontId="1" fillId="0" borderId="1" xfId="0" applyNumberFormat="1" applyFont="1" applyFill="1" applyBorder="1" applyAlignment="1">
      <alignment horizontal="right" vertical="top" indent="1" shrinkToFit="1"/>
    </xf>
    <xf numFmtId="167" fontId="1" fillId="0" borderId="1" xfId="0" applyNumberFormat="1" applyFont="1" applyFill="1" applyBorder="1" applyAlignment="1">
      <alignment horizontal="left" vertical="top" indent="2" shrinkToFit="1"/>
    </xf>
    <xf numFmtId="0" fontId="2" fillId="0" borderId="1" xfId="0" applyFont="1" applyFill="1" applyBorder="1" applyAlignment="1">
      <alignment horizontal="right" vertical="top" wrapText="1" indent="1"/>
    </xf>
    <xf numFmtId="0" fontId="2" fillId="0" borderId="1" xfId="0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right" vertical="top" indent="1" shrinkToFit="1"/>
    </xf>
    <xf numFmtId="166" fontId="1" fillId="0" borderId="1" xfId="0" applyNumberFormat="1" applyFont="1" applyFill="1" applyBorder="1" applyAlignment="1">
      <alignment horizontal="right" vertical="top" indent="1" shrinkToFit="1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0" xfId="0" applyFont="1" applyFill="1" applyBorder="1" applyAlignment="1">
      <alignment horizontal="left" vertical="top"/>
    </xf>
    <xf numFmtId="4" fontId="8" fillId="3" borderId="1" xfId="1" applyNumberFormat="1" applyBorder="1" applyAlignment="1">
      <alignment horizontal="right" vertical="top" shrinkToFit="1"/>
    </xf>
    <xf numFmtId="4" fontId="11" fillId="3" borderId="1" xfId="1" applyNumberFormat="1" applyFont="1" applyBorder="1" applyAlignment="1">
      <alignment horizontal="right" vertical="top" shrinkToFit="1"/>
    </xf>
    <xf numFmtId="2" fontId="8" fillId="3" borderId="1" xfId="1" applyNumberFormat="1" applyBorder="1" applyAlignment="1">
      <alignment horizontal="right" vertical="top" shrinkToFit="1"/>
    </xf>
    <xf numFmtId="4" fontId="9" fillId="4" borderId="1" xfId="2" applyNumberFormat="1" applyBorder="1" applyAlignment="1">
      <alignment horizontal="right" vertical="top" shrinkToFit="1"/>
    </xf>
    <xf numFmtId="2" fontId="9" fillId="4" borderId="1" xfId="2" applyNumberFormat="1" applyBorder="1" applyAlignment="1">
      <alignment horizontal="right" vertical="top" shrinkToFit="1"/>
    </xf>
    <xf numFmtId="0" fontId="0" fillId="2" borderId="0" xfId="0" applyFill="1" applyBorder="1" applyAlignment="1">
      <alignment horizontal="left" vertical="top" wrapText="1" indent="1"/>
    </xf>
    <xf numFmtId="0" fontId="0" fillId="2" borderId="0" xfId="0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 indent="1"/>
    </xf>
    <xf numFmtId="0" fontId="2" fillId="0" borderId="2" xfId="0" applyFont="1" applyFill="1" applyBorder="1" applyAlignment="1">
      <alignment horizontal="right" vertical="top" wrapText="1"/>
    </xf>
    <xf numFmtId="165" fontId="1" fillId="0" borderId="2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center" vertical="top" wrapText="1"/>
    </xf>
    <xf numFmtId="166" fontId="1" fillId="0" borderId="2" xfId="0" applyNumberFormat="1" applyFont="1" applyFill="1" applyBorder="1" applyAlignment="1">
      <alignment horizontal="right" vertical="top" shrinkToFit="1"/>
    </xf>
    <xf numFmtId="4" fontId="11" fillId="3" borderId="2" xfId="1" applyNumberFormat="1" applyFont="1" applyBorder="1" applyAlignment="1">
      <alignment horizontal="right" vertical="top" shrinkToFit="1"/>
    </xf>
    <xf numFmtId="4" fontId="1" fillId="0" borderId="2" xfId="0" applyNumberFormat="1" applyFont="1" applyFill="1" applyBorder="1" applyAlignment="1">
      <alignment horizontal="right" vertical="top" indent="1" shrinkToFit="1"/>
    </xf>
    <xf numFmtId="167" fontId="1" fillId="0" borderId="2" xfId="0" applyNumberFormat="1" applyFont="1" applyFill="1" applyBorder="1" applyAlignment="1">
      <alignment horizontal="right" vertical="top" shrinkToFit="1"/>
    </xf>
    <xf numFmtId="165" fontId="1" fillId="0" borderId="2" xfId="0" applyNumberFormat="1" applyFont="1" applyFill="1" applyBorder="1" applyAlignment="1">
      <alignment horizontal="right" vertical="top" indent="1" shrinkToFit="1"/>
    </xf>
    <xf numFmtId="167" fontId="1" fillId="0" borderId="2" xfId="0" applyNumberFormat="1" applyFont="1" applyFill="1" applyBorder="1" applyAlignment="1">
      <alignment horizontal="left" vertical="top" indent="2" shrinkToFit="1"/>
    </xf>
    <xf numFmtId="0" fontId="2" fillId="0" borderId="2" xfId="0" applyFont="1" applyFill="1" applyBorder="1" applyAlignment="1">
      <alignment horizontal="right" vertical="top" wrapText="1" indent="1"/>
    </xf>
    <xf numFmtId="0" fontId="0" fillId="0" borderId="0" xfId="0" pivotButton="1" applyFill="1" applyBorder="1" applyAlignment="1">
      <alignment horizontal="left" vertical="top"/>
    </xf>
    <xf numFmtId="43" fontId="0" fillId="0" borderId="0" xfId="3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43" fontId="14" fillId="0" borderId="0" xfId="3" applyFont="1" applyFill="1" applyBorder="1" applyAlignment="1">
      <alignment horizontal="left" vertical="top"/>
    </xf>
    <xf numFmtId="43" fontId="14" fillId="0" borderId="0" xfId="3" applyFont="1" applyFill="1" applyBorder="1" applyAlignment="1">
      <alignment horizontal="center" vertical="top"/>
    </xf>
    <xf numFmtId="43" fontId="0" fillId="0" borderId="0" xfId="0" applyNumberFormat="1" applyFill="1" applyBorder="1" applyAlignment="1">
      <alignment horizontal="left" vertical="top"/>
    </xf>
    <xf numFmtId="170" fontId="0" fillId="0" borderId="0" xfId="0" applyNumberFormat="1" applyFill="1" applyBorder="1" applyAlignment="1">
      <alignment horizontal="left" vertical="top"/>
    </xf>
    <xf numFmtId="172" fontId="0" fillId="0" borderId="0" xfId="3" applyNumberFormat="1" applyFont="1" applyFill="1" applyBorder="1" applyAlignment="1">
      <alignment horizontal="left" vertical="top"/>
    </xf>
    <xf numFmtId="172" fontId="14" fillId="0" borderId="0" xfId="3" applyNumberFormat="1" applyFont="1" applyFill="1" applyBorder="1" applyAlignment="1">
      <alignment horizontal="left" vertical="top"/>
    </xf>
    <xf numFmtId="43" fontId="0" fillId="5" borderId="3" xfId="3" applyFont="1" applyFill="1" applyBorder="1" applyAlignment="1">
      <alignment horizontal="left" vertical="top"/>
    </xf>
  </cellXfs>
  <cellStyles count="4">
    <cellStyle name="Bad" xfId="2" builtinId="27"/>
    <cellStyle name="Comma" xfId="3" builtinId="3"/>
    <cellStyle name="Good" xfId="1" builtinId="26"/>
    <cellStyle name="Normal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rlito"/>
        <scheme val="none"/>
      </font>
      <fill>
        <patternFill patternType="none">
          <fgColor indexed="64"/>
          <bgColor indexed="65"/>
        </patternFill>
      </fill>
      <alignment horizontal="right" vertical="top" textRotation="0" wrapText="1" indent="1" justifyLastLine="0" shrinkToFit="0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7" formatCode="0.0000%"/>
      <fill>
        <patternFill patternType="none">
          <fgColor indexed="64"/>
          <bgColor indexed="65"/>
        </patternFill>
      </fill>
      <alignment horizontal="left" vertical="top" textRotation="0" wrapText="0" indent="2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5" formatCode="\$#,##0.00"/>
      <fill>
        <patternFill patternType="none">
          <fgColor indexed="64"/>
          <bgColor indexed="65"/>
        </patternFill>
      </fill>
      <alignment horizontal="right" vertical="top" textRotation="0" wrapText="0" indent="1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rlito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5" formatCode="\$#,##0.00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rlito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6" formatCode="\$0.00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7" formatCode="0.0000%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top" textRotation="0" wrapText="0" indent="1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numFmt numFmtId="4" formatCode="#,##0.00"/>
      <alignment horizontal="right" vertical="top" textRotation="0" wrapText="0" indent="0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rlito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6" formatCode="\$0.00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rlito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5" formatCode="\$#,##0.00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5" formatCode="\$#,##0.00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rlito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5" formatCode="\$#,##0.00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rlito"/>
        <scheme val="none"/>
      </font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rlito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1" justifyLastLine="0" shrinkToFit="0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rlito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rgb="FF000000"/>
        <name val="Carlito"/>
        <family val="2"/>
        <scheme val="none"/>
      </font>
      <numFmt numFmtId="164" formatCode="d/mm/yyyy;@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/>
        <right/>
        <top style="thin">
          <color rgb="FF083C6C"/>
        </top>
        <bottom style="thin">
          <color rgb="FF083C6C"/>
        </bottom>
        <vertical/>
        <horizontal/>
      </border>
    </dxf>
    <dxf>
      <border outline="0">
        <bottom style="thin">
          <color rgb="FF083C6C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96011</xdr:colOff>
      <xdr:row>0</xdr:row>
      <xdr:rowOff>1170685</xdr:rowOff>
    </xdr:from>
    <xdr:ext cx="10459720" cy="2476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10459720" cy="24765"/>
        </a:xfrm>
        <a:custGeom>
          <a:avLst/>
          <a:gdLst/>
          <a:ahLst/>
          <a:cxnLst/>
          <a:rect l="0" t="0" r="0" b="0"/>
          <a:pathLst>
            <a:path w="10459720" h="24765">
              <a:moveTo>
                <a:pt x="10459212" y="0"/>
              </a:moveTo>
              <a:lnTo>
                <a:pt x="0" y="0"/>
              </a:lnTo>
              <a:lnTo>
                <a:pt x="0" y="24384"/>
              </a:lnTo>
              <a:lnTo>
                <a:pt x="10459212" y="24384"/>
              </a:lnTo>
              <a:lnTo>
                <a:pt x="10459212" y="0"/>
              </a:lnTo>
              <a:close/>
            </a:path>
          </a:pathLst>
        </a:custGeom>
        <a:solidFill>
          <a:srgbClr val="FFFFFF"/>
        </a:solidFill>
      </xdr:spPr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unidhi Chauhan" refreshedDate="44315.709059837965" createdVersion="6" refreshedVersion="6" minRefreshableVersion="3" recordCount="20" xr:uid="{C4E3D860-E10B-43E2-BD36-6FCED31AAC41}">
  <cacheSource type="worksheet">
    <worksheetSource name="Table1"/>
  </cacheSource>
  <cacheFields count="23">
    <cacheField name="Date" numFmtId="164">
      <sharedItems containsSemiMixedTypes="0" containsNonDate="0" containsDate="1" containsString="0" minDate="2016-08-04T00:00:00" maxDate="2019-06-29T00:00:00" count="17">
        <d v="2016-08-04T00:00:00"/>
        <d v="2016-12-23T00:00:00"/>
        <d v="2017-03-02T00:00:00"/>
        <d v="2017-09-28T00:00:00"/>
        <d v="2017-09-29T00:00:00"/>
        <d v="2017-11-10T00:00:00"/>
        <d v="2017-11-24T00:00:00"/>
        <d v="2017-11-30T00:00:00"/>
        <d v="2018-03-22T00:00:00"/>
        <d v="2018-04-13T00:00:00"/>
        <d v="2018-04-20T00:00:00"/>
        <d v="2018-05-11T00:00:00"/>
        <d v="2018-06-20T00:00:00"/>
        <d v="2018-06-27T00:00:00"/>
        <d v="2018-09-14T00:00:00"/>
        <d v="2018-10-19T00:00:00"/>
        <d v="2019-06-28T00:00:00"/>
      </sharedItems>
      <fieldGroup par="22" base="0">
        <rangePr groupBy="months" startDate="2016-08-04T00:00:00" endDate="2019-06-29T00:00:00"/>
        <groupItems count="14">
          <s v="&lt;4/08/2016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6/2019"/>
        </groupItems>
      </fieldGroup>
    </cacheField>
    <cacheField name="Company " numFmtId="0">
      <sharedItems count="12">
        <s v="BUCKiTDREAM, Inc"/>
        <s v="Fingerprint4Success Pty Ltd"/>
        <s v="Inamo Group Pty Ltd"/>
        <s v="I V Y Labs Technology, Inc"/>
        <s v="Car Next Door Australia Pty Ltd"/>
        <s v="Crowd and Company Pty Ltd"/>
        <s v="Peter Manettas Seafood Pty Ltd"/>
        <s v="HeadsafeIP Pty Ltd"/>
        <s v="Juggle Street Pty Ltd"/>
        <s v="GeoSnapShot Pty Ltd"/>
        <s v="Shopof.U Pty Ltd (Shop You)"/>
        <s v="Groupee Pty Ltd"/>
      </sharedItems>
    </cacheField>
    <cacheField name="Raise Type" numFmtId="0">
      <sharedItems/>
    </cacheField>
    <cacheField name="Conversion Date" numFmtId="0">
      <sharedItems containsDate="1" containsMixedTypes="1" minDate="2018-07-03T00:00:00" maxDate="2019-07-01T00:00:00"/>
    </cacheField>
    <cacheField name="Total Invested" numFmtId="0">
      <sharedItems containsSemiMixedTypes="0" containsString="0" containsNumber="1" minValue="557.9" maxValue="133394.07999999999"/>
    </cacheField>
    <cacheField name="Column1" numFmtId="0">
      <sharedItems/>
    </cacheField>
    <cacheField name="Column2" numFmtId="0">
      <sharedItems containsSemiMixedTypes="0" containsString="0" containsNumber="1" minValue="557.9" maxValue="133394.07999999999"/>
    </cacheField>
    <cacheField name="Column3" numFmtId="0">
      <sharedItems containsSemiMixedTypes="0" containsString="0" containsNumber="1" minValue="557.9" maxValue="100000"/>
    </cacheField>
    <cacheField name="Column4" numFmtId="0">
      <sharedItems/>
    </cacheField>
    <cacheField name="Purchase Price" numFmtId="166">
      <sharedItems containsSemiMixedTypes="0" containsString="0" containsNumber="1" minValue="0.19" maxValue="500"/>
    </cacheField>
    <cacheField name="Column5" numFmtId="0">
      <sharedItems/>
    </cacheField>
    <cacheField name="Purchased Shares " numFmtId="0">
      <sharedItems containsSemiMixedTypes="0" containsString="0" containsNumber="1" minValue="37.53" maxValue="533657.59999999998"/>
    </cacheField>
    <cacheField name="Equivalent Current Shares" numFmtId="0">
      <sharedItems containsSemiMixedTypes="0" containsString="0" containsNumber="1" minValue="37.53" maxValue="533657.59999999998"/>
    </cacheField>
    <cacheField name="Column6" numFmtId="167">
      <sharedItems containsSemiMixedTypes="0" containsString="0" containsNumber="1" minValue="9.7999999999999997E-5" maxValue="8.3330000000000001E-3"/>
    </cacheField>
    <cacheField name="Current Share Price" numFmtId="166">
      <sharedItems containsSemiMixedTypes="0" containsString="0" containsNumber="1" minValue="0" maxValue="864.86"/>
    </cacheField>
    <cacheField name="Column7" numFmtId="0">
      <sharedItems/>
    </cacheField>
    <cacheField name="Current Value " numFmtId="0">
      <sharedItems containsSemiMixedTypes="0" containsString="0" containsNumber="1" minValue="0" maxValue="50000"/>
    </cacheField>
    <cacheField name="Column8" numFmtId="0">
      <sharedItems/>
    </cacheField>
    <cacheField name="Current Value AUD" numFmtId="0">
      <sharedItems containsSemiMixedTypes="0" containsString="0" containsNumber="1" minValue="0" maxValue="50000" count="20">
        <n v="18903.689999999999"/>
        <n v="43243.24"/>
        <n v="50000"/>
        <n v="36451.360000000001"/>
        <n v="12043.82"/>
        <n v="40881.089999999997"/>
        <n v="0"/>
        <n v="27600.68"/>
        <n v="11769.56"/>
        <n v="5555.54"/>
        <n v="3971.75"/>
        <n v="1388.89"/>
        <n v="5555.56"/>
        <n v="630.66999999999996"/>
        <n v="5800"/>
        <n v="7098.25"/>
        <n v="9070.5"/>
        <n v="41399.18"/>
        <n v="12500"/>
        <n v="10249"/>
      </sharedItems>
    </cacheField>
    <cacheField name="Column9" numFmtId="0">
      <sharedItems containsMixedTypes="1" containsNumber="1" minValue="9.7999999999999997E-5" maxValue="8.3330000000000001E-3"/>
    </cacheField>
    <cacheField name="ESIC Qualifying" numFmtId="0">
      <sharedItems count="2">
        <s v="No"/>
        <s v="Yes"/>
      </sharedItems>
    </cacheField>
    <cacheField name="Quarters" numFmtId="0" databaseField="0">
      <fieldGroup base="0">
        <rangePr groupBy="quarters" startDate="2016-08-04T00:00:00" endDate="2019-06-29T00:00:00"/>
        <groupItems count="6">
          <s v="&lt;4/08/2016"/>
          <s v="Qtr1"/>
          <s v="Qtr2"/>
          <s v="Qtr3"/>
          <s v="Qtr4"/>
          <s v="&gt;29/06/2019"/>
        </groupItems>
      </fieldGroup>
    </cacheField>
    <cacheField name="Years" numFmtId="0" databaseField="0">
      <fieldGroup base="0">
        <rangePr groupBy="years" startDate="2016-08-04T00:00:00" endDate="2019-06-29T00:00:00"/>
        <groupItems count="6">
          <s v="&lt;4/08/2016"/>
          <s v="2016"/>
          <s v="2017"/>
          <s v="2018"/>
          <s v="2019"/>
          <s v="&gt;29/06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x v="0"/>
    <x v="0"/>
    <s v="Note"/>
    <d v="2018-07-03T00:00:00"/>
    <n v="133394.07999999999"/>
    <s v="AUD"/>
    <n v="133394.07999999999"/>
    <n v="100000"/>
    <s v="USD"/>
    <n v="0.19"/>
    <s v="USD"/>
    <n v="533657.59999999998"/>
    <n v="533657.59999999998"/>
    <n v="3.6819999999999999E-3"/>
    <n v="0.02"/>
    <s v="USD"/>
    <n v="12963.72"/>
    <s v="USD"/>
    <x v="0"/>
    <n v="3.6819999999999999E-3"/>
    <x v="0"/>
  </r>
  <r>
    <x v="1"/>
    <x v="1"/>
    <s v="Equity"/>
    <s v="NA"/>
    <n v="25000"/>
    <s v="AUD"/>
    <n v="25000"/>
    <n v="25000"/>
    <s v="AUD"/>
    <n v="500"/>
    <s v="AUD"/>
    <n v="50"/>
    <n v="50"/>
    <n v="4.3480000000000003E-3"/>
    <n v="864.86"/>
    <s v="AUD"/>
    <n v="43243.24"/>
    <s v="AUD"/>
    <x v="1"/>
    <n v="2.398E-3"/>
    <x v="1"/>
  </r>
  <r>
    <x v="2"/>
    <x v="2"/>
    <s v="Equity"/>
    <s v="NA"/>
    <n v="50000"/>
    <s v="AUD"/>
    <n v="50000"/>
    <n v="50000"/>
    <s v="AUD"/>
    <n v="1"/>
    <s v="AUD"/>
    <n v="50000"/>
    <n v="50000"/>
    <n v="8.3330000000000001E-3"/>
    <n v="1"/>
    <s v="AUD"/>
    <n v="50000"/>
    <s v="AUD"/>
    <x v="2"/>
    <n v="8.3330000000000001E-3"/>
    <x v="1"/>
  </r>
  <r>
    <x v="3"/>
    <x v="3"/>
    <s v="Equity"/>
    <s v="NA"/>
    <n v="32089.22"/>
    <s v="AUD"/>
    <n v="32089.22"/>
    <n v="24997.5"/>
    <s v="USD"/>
    <n v="1.45"/>
    <s v="USD"/>
    <n v="17244.41"/>
    <n v="17244.41"/>
    <n v="1.248E-3"/>
    <n v="1.45"/>
    <s v="USD"/>
    <n v="24997.5"/>
    <s v="USD"/>
    <x v="3"/>
    <n v="1.248E-3"/>
    <x v="0"/>
  </r>
  <r>
    <x v="3"/>
    <x v="4"/>
    <s v="Equity"/>
    <s v="NA"/>
    <n v="7365.15"/>
    <s v="AUD"/>
    <n v="7365.15"/>
    <n v="7365.15"/>
    <s v="AUD"/>
    <n v="87.23"/>
    <s v="AUD"/>
    <n v="84.43"/>
    <n v="84.43"/>
    <n v="2.41E-4"/>
    <n v="142.65"/>
    <s v="AUD"/>
    <n v="12043.82"/>
    <s v="AUD"/>
    <x v="4"/>
    <n v="1.9100000000000001E-4"/>
    <x v="0"/>
  </r>
  <r>
    <x v="3"/>
    <x v="4"/>
    <s v="Equity"/>
    <s v="NA"/>
    <n v="25000"/>
    <s v="AUD"/>
    <n v="25000"/>
    <n v="25000"/>
    <s v="AUD"/>
    <n v="87.23"/>
    <s v="AUD"/>
    <n v="286.58"/>
    <n v="286.58"/>
    <n v="8.1899999999999996E-4"/>
    <n v="142.65"/>
    <s v="AUD"/>
    <n v="40881.089999999997"/>
    <s v="AUD"/>
    <x v="5"/>
    <n v="6.4899999999999995E-4"/>
    <x v="0"/>
  </r>
  <r>
    <x v="4"/>
    <x v="5"/>
    <s v="Equity"/>
    <s v="NA"/>
    <n v="4285.72"/>
    <s v="AUD"/>
    <n v="4285.72"/>
    <n v="4221.43"/>
    <s v="AUD"/>
    <n v="0.6"/>
    <s v="AUD"/>
    <n v="7035.72"/>
    <n v="7035.72"/>
    <n v="1.382E-3"/>
    <n v="0"/>
    <s v="AUD"/>
    <n v="0"/>
    <s v="AUD"/>
    <x v="6"/>
    <s v="Dissolved"/>
    <x v="0"/>
  </r>
  <r>
    <x v="5"/>
    <x v="6"/>
    <s v="Equity"/>
    <s v="NA"/>
    <n v="5555.58"/>
    <s v="AUD"/>
    <n v="5555.58"/>
    <n v="5555.58"/>
    <s v="AUD"/>
    <n v="1"/>
    <s v="AUD"/>
    <n v="5555.58"/>
    <n v="5555.58"/>
    <n v="7.8899999999999999E-4"/>
    <n v="4.97"/>
    <s v="AUD"/>
    <n v="27600.68"/>
    <s v="AUD"/>
    <x v="7"/>
    <n v="7.1699999999999997E-4"/>
    <x v="0"/>
  </r>
  <r>
    <x v="5"/>
    <x v="7"/>
    <s v="Equity"/>
    <s v="NA"/>
    <n v="5555.56"/>
    <s v="AUD"/>
    <n v="5555.56"/>
    <n v="5555.56"/>
    <s v="AUD"/>
    <n v="2.7"/>
    <s v="AUD"/>
    <n v="2057.61"/>
    <n v="2057.61"/>
    <n v="1.472E-3"/>
    <n v="5.72"/>
    <s v="AUD"/>
    <n v="11769.56"/>
    <s v="AUD"/>
    <x v="8"/>
    <n v="1.1670000000000001E-3"/>
    <x v="1"/>
  </r>
  <r>
    <x v="6"/>
    <x v="8"/>
    <s v="Equity"/>
    <s v="NA"/>
    <n v="5555.54"/>
    <s v="AUD"/>
    <n v="5555.54"/>
    <n v="5555.54"/>
    <s v="AUD"/>
    <n v="0.26"/>
    <s v="AUD"/>
    <n v="21367.46"/>
    <n v="21367.46"/>
    <n v="8.6700000000000004E-4"/>
    <n v="0.26"/>
    <s v="AUD"/>
    <n v="5555.54"/>
    <s v="AUD"/>
    <x v="9"/>
    <n v="8.6700000000000004E-4"/>
    <x v="0"/>
  </r>
  <r>
    <x v="7"/>
    <x v="9"/>
    <s v="Equity"/>
    <s v="NA"/>
    <n v="3277.78"/>
    <s v="AUD"/>
    <n v="3277.78"/>
    <n v="3277.78"/>
    <s v="AUD"/>
    <n v="1.47"/>
    <s v="AUD"/>
    <n v="2222.83"/>
    <n v="2222.83"/>
    <n v="1.1349999999999999E-3"/>
    <n v="1.79"/>
    <s v="AUD"/>
    <n v="3971.75"/>
    <s v="AUD"/>
    <x v="10"/>
    <n v="9.4300000000000004E-4"/>
    <x v="1"/>
  </r>
  <r>
    <x v="8"/>
    <x v="10"/>
    <s v="Note"/>
    <d v="2019-06-30T00:00:00"/>
    <n v="1388.89"/>
    <s v="AUD"/>
    <n v="1388.89"/>
    <n v="1388.89"/>
    <s v="AUD"/>
    <n v="37"/>
    <s v="AUD"/>
    <n v="37.53"/>
    <n v="37.53"/>
    <n v="3.4499999999999998E-4"/>
    <n v="37"/>
    <s v="AUD"/>
    <n v="1388.89"/>
    <s v="AUD"/>
    <x v="11"/>
    <n v="3.4499999999999998E-4"/>
    <x v="0"/>
  </r>
  <r>
    <x v="9"/>
    <x v="10"/>
    <s v="Note"/>
    <d v="2019-06-30T00:00:00"/>
    <n v="5555.56"/>
    <s v="AUD"/>
    <n v="5555.56"/>
    <n v="5555.56"/>
    <s v="AUD"/>
    <n v="37"/>
    <s v="AUD"/>
    <n v="150.13"/>
    <n v="150.13"/>
    <n v="1.3810000000000001E-3"/>
    <n v="37"/>
    <s v="AUD"/>
    <n v="5555.56"/>
    <s v="AUD"/>
    <x v="12"/>
    <n v="1.3810000000000001E-3"/>
    <x v="0"/>
  </r>
  <r>
    <x v="10"/>
    <x v="8"/>
    <s v="Equity"/>
    <s v="NA"/>
    <n v="557.9"/>
    <s v="AUD"/>
    <n v="557.9"/>
    <n v="557.9"/>
    <s v="AUD"/>
    <n v="0.23"/>
    <s v="AUD"/>
    <n v="2425.65"/>
    <n v="2425.65"/>
    <n v="9.7999999999999997E-5"/>
    <n v="0.26"/>
    <s v="AUD"/>
    <n v="630.66999999999996"/>
    <s v="AUD"/>
    <x v="13"/>
    <n v="9.7999999999999997E-5"/>
    <x v="0"/>
  </r>
  <r>
    <x v="11"/>
    <x v="8"/>
    <s v="Equity"/>
    <s v="NA"/>
    <n v="5800"/>
    <s v="AUD"/>
    <n v="5800"/>
    <n v="5800"/>
    <s v="AUD"/>
    <n v="0.26"/>
    <s v="AUD"/>
    <n v="22307.69"/>
    <n v="22307.69"/>
    <n v="9.0499999999999999E-4"/>
    <n v="0.26"/>
    <s v="AUD"/>
    <n v="5800"/>
    <s v="AUD"/>
    <x v="14"/>
    <n v="9.0499999999999999E-4"/>
    <x v="0"/>
  </r>
  <r>
    <x v="12"/>
    <x v="9"/>
    <s v="Equity"/>
    <s v="NA"/>
    <n v="5858"/>
    <s v="AUD"/>
    <n v="5858"/>
    <n v="5858"/>
    <s v="AUD"/>
    <n v="1.47"/>
    <s v="AUD"/>
    <n v="3972.6"/>
    <n v="3972.6"/>
    <n v="2.0279999999999999E-3"/>
    <n v="1.79"/>
    <s v="AUD"/>
    <n v="7098.25"/>
    <s v="AUD"/>
    <x v="15"/>
    <n v="1.6850000000000001E-3"/>
    <x v="1"/>
  </r>
  <r>
    <x v="13"/>
    <x v="11"/>
    <s v="Equity"/>
    <s v="NA"/>
    <n v="9070.5"/>
    <s v="AUD"/>
    <n v="9070.5"/>
    <n v="9070.5"/>
    <s v="AUD"/>
    <n v="1.24"/>
    <s v="AUD"/>
    <n v="7299.61"/>
    <n v="7299.61"/>
    <n v="1.537E-3"/>
    <n v="1.24"/>
    <s v="AUD"/>
    <n v="9070.5"/>
    <s v="AUD"/>
    <x v="16"/>
    <n v="1.537E-3"/>
    <x v="1"/>
  </r>
  <r>
    <x v="14"/>
    <x v="6"/>
    <s v="Equity"/>
    <s v="NA"/>
    <n v="8333"/>
    <s v="AUD"/>
    <n v="8333"/>
    <n v="8333"/>
    <s v="AUD"/>
    <n v="1"/>
    <s v="AUD"/>
    <n v="8333"/>
    <n v="8333"/>
    <n v="1.183E-3"/>
    <n v="4.97"/>
    <s v="AUD"/>
    <n v="41399.18"/>
    <s v="AUD"/>
    <x v="17"/>
    <n v="1.0759999999999999E-3"/>
    <x v="0"/>
  </r>
  <r>
    <x v="15"/>
    <x v="7"/>
    <s v="Equity"/>
    <s v="NA"/>
    <n v="12500"/>
    <s v="AUD"/>
    <n v="12500"/>
    <n v="12500"/>
    <s v="AUD"/>
    <n v="5.72"/>
    <s v="AUD"/>
    <n v="2185.31"/>
    <n v="2185.31"/>
    <n v="1.2390000000000001E-3"/>
    <n v="5.72"/>
    <s v="AUD"/>
    <n v="12500"/>
    <s v="AUD"/>
    <x v="18"/>
    <n v="1.2390000000000001E-3"/>
    <x v="1"/>
  </r>
  <r>
    <x v="16"/>
    <x v="6"/>
    <s v="Equity"/>
    <s v="NA"/>
    <n v="10249"/>
    <s v="AUD"/>
    <n v="10249"/>
    <n v="10249"/>
    <s v="AUD"/>
    <n v="4.97"/>
    <s v="AUD"/>
    <n v="2062.96"/>
    <n v="2062.96"/>
    <n v="2.6600000000000001E-4"/>
    <n v="4.97"/>
    <s v="AUD"/>
    <n v="10249"/>
    <s v="AUD"/>
    <x v="19"/>
    <n v="2.6600000000000001E-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8A0AF5-D028-4404-82FE-2F1DD30086FD}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16" firstHeaderRow="0" firstDataRow="1" firstDataCol="1"/>
  <pivotFields count="23"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13">
        <item x="0"/>
        <item x="4"/>
        <item x="5"/>
        <item x="1"/>
        <item x="9"/>
        <item x="11"/>
        <item x="7"/>
        <item x="3"/>
        <item x="2"/>
        <item x="8"/>
        <item x="6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dataField="1" showAll="0"/>
    <pivotField showAll="0"/>
    <pivotField numFmtId="167" showAll="0"/>
    <pivotField numFmtId="166" showAll="0"/>
    <pivotField showAll="0"/>
    <pivotField showAll="0"/>
    <pivotField showAll="0"/>
    <pivotField dataField="1" showAll="0">
      <items count="21">
        <item x="6"/>
        <item x="13"/>
        <item x="11"/>
        <item x="10"/>
        <item x="9"/>
        <item x="12"/>
        <item x="14"/>
        <item x="15"/>
        <item x="16"/>
        <item x="19"/>
        <item x="8"/>
        <item x="4"/>
        <item x="18"/>
        <item x="0"/>
        <item x="7"/>
        <item x="3"/>
        <item x="5"/>
        <item x="17"/>
        <item x="1"/>
        <item x="2"/>
        <item t="default"/>
      </items>
    </pivotField>
    <pivotField showAll="0"/>
    <pivotField showAll="0">
      <items count="3">
        <item x="0"/>
        <item x="1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Current Value AUD" fld="18" baseField="0" baseItem="0"/>
    <dataField name="Sum of Purchased Shares 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3A6921-596A-4369-B47A-DDCFABC17D66}" name="Table1" displayName="Table1" ref="A1:U21" totalsRowShown="0" headerRowDxfId="0" tableBorderDxfId="22">
  <autoFilter ref="A1:U21" xr:uid="{1B049007-E9DD-45CE-AE25-FEF559CAB90A}"/>
  <tableColumns count="21">
    <tableColumn id="1" xr3:uid="{0F605ADC-18D0-422D-87F2-A6F88D351A63}" name="Date" dataDxfId="21"/>
    <tableColumn id="2" xr3:uid="{F0920F3D-9700-4701-9EEC-6C5A8C0F5666}" name="Company " dataDxfId="20"/>
    <tableColumn id="3" xr3:uid="{9A4481BD-41C6-433E-99BD-8329273B67B0}" name="Raise Type" dataDxfId="19"/>
    <tableColumn id="4" xr3:uid="{03E03E60-4D13-4BBE-BFB6-FD10B6BAFF2E}" name="Conversion Date" dataDxfId="18"/>
    <tableColumn id="5" xr3:uid="{A919F8B8-AFED-4849-9EEF-C3E554068DEE}" name="Total Invested" dataDxfId="17"/>
    <tableColumn id="6" xr3:uid="{B48A7902-4328-4AF3-8D56-1F623DA96DA3}" name="Column1" dataDxfId="16"/>
    <tableColumn id="7" xr3:uid="{3256E9FA-E71F-433E-8103-8EEB48619AF0}" name="Column2" dataDxfId="15"/>
    <tableColumn id="8" xr3:uid="{0701B793-FFE8-4A60-B9A7-2D7ABDF08394}" name="Column3" dataDxfId="14"/>
    <tableColumn id="9" xr3:uid="{DE6A90F6-8E22-41C9-92FA-0BA168AD0842}" name="Column4" dataDxfId="13"/>
    <tableColumn id="10" xr3:uid="{F811B7C3-BA9B-4914-8CF6-36C954044482}" name="Purchase Price" dataDxfId="12"/>
    <tableColumn id="11" xr3:uid="{080C1BEB-7007-4F10-8B64-D0CEF75EDF17}" name="Column5" dataDxfId="11"/>
    <tableColumn id="12" xr3:uid="{3F37FCAB-BE5B-4D48-8A6E-92E551641EB7}" name="Purchased Shares " dataDxfId="10" dataCellStyle="Bad"/>
    <tableColumn id="13" xr3:uid="{72C466F4-65AB-4B24-8532-CDA6663E9410}" name="Equivalent Current Shares" dataDxfId="9"/>
    <tableColumn id="14" xr3:uid="{AB5847C7-42B8-4C79-A643-C93CAA6D6E09}" name="Column6" dataDxfId="8"/>
    <tableColumn id="15" xr3:uid="{C074FC58-E1B0-4319-902D-041F6E63EE6E}" name="Current Share Price" dataDxfId="7"/>
    <tableColumn id="16" xr3:uid="{B089ED29-C075-474F-99D5-5FEFBE49E1C7}" name="Column7" dataDxfId="6"/>
    <tableColumn id="17" xr3:uid="{AC79CB04-2374-4A68-A2C6-FFAEB7A70A24}" name="Current Value " dataDxfId="5"/>
    <tableColumn id="18" xr3:uid="{7E8DAD90-8C1E-4FF8-9A6A-E55E7B949430}" name="Column8" dataDxfId="4"/>
    <tableColumn id="19" xr3:uid="{EB8E1536-1108-4705-B339-B91B0D47EE2B}" name="Current Value AUD" dataDxfId="3"/>
    <tableColumn id="20" xr3:uid="{652BDF84-52C0-491D-BC62-3095F69CDE38}" name="Column9" dataDxfId="2"/>
    <tableColumn id="21" xr3:uid="{6AE9CED9-9084-49E6-8932-035276D9AC9D}" name="ESIC Qualifying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3"/>
  <sheetViews>
    <sheetView zoomScale="110" zoomScaleNormal="11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2" sqref="B2:V22"/>
    </sheetView>
  </sheetViews>
  <sheetFormatPr defaultRowHeight="12.75" x14ac:dyDescent="0.2"/>
  <cols>
    <col min="1" max="1" width="1.5" customWidth="1"/>
    <col min="2" max="2" width="10.1640625" customWidth="1"/>
    <col min="3" max="3" width="24" customWidth="1"/>
    <col min="4" max="4" width="7.5" bestFit="1" customWidth="1"/>
    <col min="5" max="5" width="10.33203125" customWidth="1"/>
    <col min="6" max="6" width="12.83203125" customWidth="1"/>
    <col min="7" max="7" width="4.6640625" customWidth="1"/>
    <col min="8" max="8" width="10.1640625" customWidth="1"/>
    <col min="9" max="9" width="8.83203125" customWidth="1"/>
    <col min="10" max="10" width="4.6640625" customWidth="1"/>
    <col min="11" max="11" width="9.5" bestFit="1" customWidth="1"/>
    <col min="12" max="12" width="4.5" bestFit="1" customWidth="1"/>
    <col min="13" max="13" width="10.33203125" bestFit="1" customWidth="1"/>
    <col min="14" max="14" width="10.1640625" bestFit="1" customWidth="1"/>
    <col min="15" max="15" width="8.5" customWidth="1"/>
    <col min="16" max="16" width="7.5" customWidth="1"/>
    <col min="17" max="17" width="5.1640625" customWidth="1"/>
    <col min="18" max="18" width="9.5" customWidth="1"/>
    <col min="19" max="19" width="5.83203125" customWidth="1"/>
    <col min="20" max="20" width="12.1640625" customWidth="1"/>
    <col min="21" max="21" width="10" bestFit="1" customWidth="1"/>
    <col min="22" max="22" width="9.83203125" customWidth="1"/>
    <col min="23" max="23" width="1.83203125" customWidth="1"/>
  </cols>
  <sheetData>
    <row r="1" spans="1:23" ht="96" customHeight="1" x14ac:dyDescent="0.2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3" s="17" customFormat="1" ht="39.75" customHeight="1" x14ac:dyDescent="0.2">
      <c r="A2" s="16"/>
      <c r="B2" s="16" t="s">
        <v>21</v>
      </c>
      <c r="C2" s="16" t="s">
        <v>22</v>
      </c>
      <c r="D2" s="16" t="s">
        <v>23</v>
      </c>
      <c r="E2" s="16" t="s">
        <v>24</v>
      </c>
      <c r="F2" s="16" t="s">
        <v>25</v>
      </c>
      <c r="G2" s="16"/>
      <c r="H2" s="16"/>
      <c r="I2" s="16"/>
      <c r="J2" s="16"/>
      <c r="K2" s="16" t="s">
        <v>26</v>
      </c>
      <c r="L2" s="16"/>
      <c r="M2" s="16" t="s">
        <v>27</v>
      </c>
      <c r="N2" s="16" t="s">
        <v>28</v>
      </c>
      <c r="O2" s="16"/>
      <c r="P2" s="16" t="s">
        <v>29</v>
      </c>
      <c r="Q2" s="16"/>
      <c r="R2" s="16" t="s">
        <v>30</v>
      </c>
      <c r="S2" s="16"/>
      <c r="T2" s="16" t="s">
        <v>31</v>
      </c>
      <c r="U2" s="16"/>
      <c r="V2" s="16" t="s">
        <v>32</v>
      </c>
      <c r="W2" s="16"/>
    </row>
    <row r="3" spans="1:23" ht="14.85" customHeight="1" x14ac:dyDescent="0.2">
      <c r="A3" s="1"/>
      <c r="B3" s="2">
        <v>42586</v>
      </c>
      <c r="C3" s="3" t="s">
        <v>1</v>
      </c>
      <c r="D3" s="4" t="s">
        <v>2</v>
      </c>
      <c r="E3" s="2">
        <v>43284</v>
      </c>
      <c r="F3" s="5">
        <v>133394.07999999999</v>
      </c>
      <c r="G3" s="3" t="s">
        <v>3</v>
      </c>
      <c r="H3" s="5">
        <v>133394.07999999999</v>
      </c>
      <c r="I3" s="5">
        <v>100000</v>
      </c>
      <c r="J3" s="6" t="s">
        <v>4</v>
      </c>
      <c r="K3" s="7">
        <v>0.19</v>
      </c>
      <c r="L3" s="3" t="s">
        <v>4</v>
      </c>
      <c r="M3" s="18">
        <v>533657.59999999998</v>
      </c>
      <c r="N3" s="8">
        <v>533657.59999999998</v>
      </c>
      <c r="O3" s="9">
        <v>3.6819999999999999E-3</v>
      </c>
      <c r="P3" s="7">
        <v>0.02</v>
      </c>
      <c r="Q3" s="3" t="s">
        <v>4</v>
      </c>
      <c r="R3" s="5">
        <v>12963.72</v>
      </c>
      <c r="S3" s="3" t="s">
        <v>4</v>
      </c>
      <c r="T3" s="10">
        <v>18903.689999999999</v>
      </c>
      <c r="U3" s="11">
        <v>3.6819999999999999E-3</v>
      </c>
      <c r="V3" s="12" t="s">
        <v>5</v>
      </c>
      <c r="W3" s="24"/>
    </row>
    <row r="4" spans="1:23" ht="14.85" customHeight="1" x14ac:dyDescent="0.2">
      <c r="A4" s="1"/>
      <c r="B4" s="2">
        <v>42727</v>
      </c>
      <c r="C4" s="3" t="s">
        <v>6</v>
      </c>
      <c r="D4" s="4" t="s">
        <v>7</v>
      </c>
      <c r="E4" s="13" t="s">
        <v>8</v>
      </c>
      <c r="F4" s="5">
        <v>25000</v>
      </c>
      <c r="G4" s="3" t="s">
        <v>3</v>
      </c>
      <c r="H4" s="5">
        <v>25000</v>
      </c>
      <c r="I4" s="5">
        <v>25000</v>
      </c>
      <c r="J4" s="6" t="s">
        <v>3</v>
      </c>
      <c r="K4" s="7">
        <v>500</v>
      </c>
      <c r="L4" s="3" t="s">
        <v>3</v>
      </c>
      <c r="M4" s="20">
        <v>50</v>
      </c>
      <c r="N4" s="14">
        <v>50</v>
      </c>
      <c r="O4" s="9">
        <v>4.3480000000000003E-3</v>
      </c>
      <c r="P4" s="7">
        <v>864.86</v>
      </c>
      <c r="Q4" s="3" t="s">
        <v>3</v>
      </c>
      <c r="R4" s="5">
        <v>43243.24</v>
      </c>
      <c r="S4" s="3" t="s">
        <v>3</v>
      </c>
      <c r="T4" s="10">
        <v>43243.24</v>
      </c>
      <c r="U4" s="11">
        <v>2.398E-3</v>
      </c>
      <c r="V4" s="12" t="s">
        <v>9</v>
      </c>
      <c r="W4" s="24"/>
    </row>
    <row r="5" spans="1:23" ht="14.85" customHeight="1" x14ac:dyDescent="0.2">
      <c r="A5" s="1"/>
      <c r="B5" s="2">
        <v>42796</v>
      </c>
      <c r="C5" s="3" t="s">
        <v>10</v>
      </c>
      <c r="D5" s="4" t="s">
        <v>7</v>
      </c>
      <c r="E5" s="13" t="s">
        <v>8</v>
      </c>
      <c r="F5" s="5">
        <v>50000</v>
      </c>
      <c r="G5" s="3" t="s">
        <v>3</v>
      </c>
      <c r="H5" s="5">
        <v>50000</v>
      </c>
      <c r="I5" s="5">
        <v>50000</v>
      </c>
      <c r="J5" s="6" t="s">
        <v>3</v>
      </c>
      <c r="K5" s="7">
        <v>1</v>
      </c>
      <c r="L5" s="3" t="s">
        <v>3</v>
      </c>
      <c r="M5" s="18">
        <v>50000</v>
      </c>
      <c r="N5" s="8">
        <v>50000</v>
      </c>
      <c r="O5" s="9">
        <v>8.3330000000000001E-3</v>
      </c>
      <c r="P5" s="7">
        <v>1</v>
      </c>
      <c r="Q5" s="3" t="s">
        <v>3</v>
      </c>
      <c r="R5" s="5">
        <v>50000</v>
      </c>
      <c r="S5" s="3" t="s">
        <v>3</v>
      </c>
      <c r="T5" s="10">
        <v>50000</v>
      </c>
      <c r="U5" s="11">
        <v>8.3330000000000001E-3</v>
      </c>
      <c r="V5" s="12" t="s">
        <v>9</v>
      </c>
      <c r="W5" s="24"/>
    </row>
    <row r="6" spans="1:23" ht="14.85" customHeight="1" x14ac:dyDescent="0.2">
      <c r="A6" s="1"/>
      <c r="B6" s="2">
        <v>43006</v>
      </c>
      <c r="C6" s="3" t="s">
        <v>11</v>
      </c>
      <c r="D6" s="4" t="s">
        <v>7</v>
      </c>
      <c r="E6" s="13" t="s">
        <v>8</v>
      </c>
      <c r="F6" s="5">
        <v>32089.22</v>
      </c>
      <c r="G6" s="3" t="s">
        <v>3</v>
      </c>
      <c r="H6" s="5">
        <v>32089.22</v>
      </c>
      <c r="I6" s="5">
        <v>24997.5</v>
      </c>
      <c r="J6" s="6" t="s">
        <v>4</v>
      </c>
      <c r="K6" s="7">
        <v>1.45</v>
      </c>
      <c r="L6" s="3" t="s">
        <v>4</v>
      </c>
      <c r="M6" s="21">
        <v>17244.41</v>
      </c>
      <c r="N6" s="8">
        <v>17244.41</v>
      </c>
      <c r="O6" s="9">
        <v>1.248E-3</v>
      </c>
      <c r="P6" s="7">
        <v>1.45</v>
      </c>
      <c r="Q6" s="3" t="s">
        <v>4</v>
      </c>
      <c r="R6" s="5">
        <v>24997.5</v>
      </c>
      <c r="S6" s="3" t="s">
        <v>4</v>
      </c>
      <c r="T6" s="10">
        <v>36451.360000000001</v>
      </c>
      <c r="U6" s="11">
        <v>1.248E-3</v>
      </c>
      <c r="V6" s="12" t="s">
        <v>5</v>
      </c>
      <c r="W6" s="24"/>
    </row>
    <row r="7" spans="1:23" ht="14.85" customHeight="1" x14ac:dyDescent="0.2">
      <c r="A7" s="1"/>
      <c r="B7" s="2">
        <v>43006</v>
      </c>
      <c r="C7" s="3" t="s">
        <v>12</v>
      </c>
      <c r="D7" s="4" t="s">
        <v>7</v>
      </c>
      <c r="E7" s="13" t="s">
        <v>8</v>
      </c>
      <c r="F7" s="5">
        <v>7365.15</v>
      </c>
      <c r="G7" s="3" t="s">
        <v>3</v>
      </c>
      <c r="H7" s="5">
        <v>7365.15</v>
      </c>
      <c r="I7" s="5">
        <v>7365.15</v>
      </c>
      <c r="J7" s="6" t="s">
        <v>3</v>
      </c>
      <c r="K7" s="7">
        <v>87.23</v>
      </c>
      <c r="L7" s="3" t="s">
        <v>3</v>
      </c>
      <c r="M7" s="20">
        <v>84.43</v>
      </c>
      <c r="N7" s="14">
        <v>84.43</v>
      </c>
      <c r="O7" s="9">
        <v>2.41E-4</v>
      </c>
      <c r="P7" s="7">
        <v>142.65</v>
      </c>
      <c r="Q7" s="3" t="s">
        <v>3</v>
      </c>
      <c r="R7" s="5">
        <v>12043.82</v>
      </c>
      <c r="S7" s="3" t="s">
        <v>3</v>
      </c>
      <c r="T7" s="10">
        <v>12043.82</v>
      </c>
      <c r="U7" s="11">
        <v>1.9100000000000001E-4</v>
      </c>
      <c r="V7" s="12" t="s">
        <v>5</v>
      </c>
      <c r="W7" s="24"/>
    </row>
    <row r="8" spans="1:23" ht="14.85" customHeight="1" x14ac:dyDescent="0.2">
      <c r="A8" s="1"/>
      <c r="B8" s="2">
        <v>43006</v>
      </c>
      <c r="C8" s="3" t="s">
        <v>12</v>
      </c>
      <c r="D8" s="4" t="s">
        <v>7</v>
      </c>
      <c r="E8" s="13" t="s">
        <v>8</v>
      </c>
      <c r="F8" s="5">
        <v>25000</v>
      </c>
      <c r="G8" s="3" t="s">
        <v>3</v>
      </c>
      <c r="H8" s="5">
        <v>25000</v>
      </c>
      <c r="I8" s="5">
        <v>25000</v>
      </c>
      <c r="J8" s="6" t="s">
        <v>3</v>
      </c>
      <c r="K8" s="7">
        <v>87.23</v>
      </c>
      <c r="L8" s="3" t="s">
        <v>3</v>
      </c>
      <c r="M8" s="20">
        <v>286.58</v>
      </c>
      <c r="N8" s="14">
        <v>286.58</v>
      </c>
      <c r="O8" s="9">
        <v>8.1899999999999996E-4</v>
      </c>
      <c r="P8" s="7">
        <v>142.65</v>
      </c>
      <c r="Q8" s="3" t="s">
        <v>3</v>
      </c>
      <c r="R8" s="5">
        <v>40881.089999999997</v>
      </c>
      <c r="S8" s="3" t="s">
        <v>3</v>
      </c>
      <c r="T8" s="10">
        <v>40881.089999999997</v>
      </c>
      <c r="U8" s="11">
        <v>6.4899999999999995E-4</v>
      </c>
      <c r="V8" s="12" t="s">
        <v>5</v>
      </c>
      <c r="W8" s="24"/>
    </row>
    <row r="9" spans="1:23" ht="14.85" customHeight="1" x14ac:dyDescent="0.2">
      <c r="A9" s="1"/>
      <c r="B9" s="2">
        <v>43007</v>
      </c>
      <c r="C9" s="3" t="s">
        <v>13</v>
      </c>
      <c r="D9" s="4" t="s">
        <v>7</v>
      </c>
      <c r="E9" s="13" t="s">
        <v>8</v>
      </c>
      <c r="F9" s="5">
        <v>4285.72</v>
      </c>
      <c r="G9" s="3" t="s">
        <v>3</v>
      </c>
      <c r="H9" s="5">
        <v>4285.72</v>
      </c>
      <c r="I9" s="5">
        <v>4221.43</v>
      </c>
      <c r="J9" s="6" t="s">
        <v>3</v>
      </c>
      <c r="K9" s="7">
        <v>0.6</v>
      </c>
      <c r="L9" s="3" t="s">
        <v>3</v>
      </c>
      <c r="M9" s="21">
        <v>7035.72</v>
      </c>
      <c r="N9" s="8">
        <v>7035.72</v>
      </c>
      <c r="O9" s="9">
        <v>1.382E-3</v>
      </c>
      <c r="P9" s="7">
        <v>0</v>
      </c>
      <c r="Q9" s="3" t="s">
        <v>3</v>
      </c>
      <c r="R9" s="7">
        <v>0</v>
      </c>
      <c r="S9" s="3" t="s">
        <v>3</v>
      </c>
      <c r="T9" s="15">
        <v>0</v>
      </c>
      <c r="U9" s="4" t="s">
        <v>14</v>
      </c>
      <c r="V9" s="12" t="s">
        <v>5</v>
      </c>
      <c r="W9" s="24"/>
    </row>
    <row r="10" spans="1:23" ht="14.85" customHeight="1" x14ac:dyDescent="0.2">
      <c r="A10" s="1"/>
      <c r="B10" s="2">
        <v>43049</v>
      </c>
      <c r="C10" s="3" t="s">
        <v>15</v>
      </c>
      <c r="D10" s="4" t="s">
        <v>7</v>
      </c>
      <c r="E10" s="13" t="s">
        <v>8</v>
      </c>
      <c r="F10" s="5">
        <v>5555.58</v>
      </c>
      <c r="G10" s="3" t="s">
        <v>3</v>
      </c>
      <c r="H10" s="5">
        <v>5555.58</v>
      </c>
      <c r="I10" s="5">
        <v>5555.58</v>
      </c>
      <c r="J10" s="6" t="s">
        <v>3</v>
      </c>
      <c r="K10" s="7">
        <v>1</v>
      </c>
      <c r="L10" s="3" t="s">
        <v>3</v>
      </c>
      <c r="M10" s="19">
        <v>5555.58</v>
      </c>
      <c r="N10" s="8">
        <v>5555.58</v>
      </c>
      <c r="O10" s="9">
        <v>7.8899999999999999E-4</v>
      </c>
      <c r="P10" s="7">
        <v>4.97</v>
      </c>
      <c r="Q10" s="3" t="s">
        <v>3</v>
      </c>
      <c r="R10" s="5">
        <v>27600.68</v>
      </c>
      <c r="S10" s="3" t="s">
        <v>3</v>
      </c>
      <c r="T10" s="10">
        <v>27600.68</v>
      </c>
      <c r="U10" s="11">
        <v>7.1699999999999997E-4</v>
      </c>
      <c r="V10" s="12" t="s">
        <v>5</v>
      </c>
      <c r="W10" s="24"/>
    </row>
    <row r="11" spans="1:23" ht="14.85" customHeight="1" x14ac:dyDescent="0.2">
      <c r="A11" s="1"/>
      <c r="B11" s="2">
        <v>43049</v>
      </c>
      <c r="C11" s="3" t="s">
        <v>16</v>
      </c>
      <c r="D11" s="4" t="s">
        <v>7</v>
      </c>
      <c r="E11" s="13" t="s">
        <v>8</v>
      </c>
      <c r="F11" s="5">
        <v>5555.56</v>
      </c>
      <c r="G11" s="3" t="s">
        <v>3</v>
      </c>
      <c r="H11" s="5">
        <v>5555.56</v>
      </c>
      <c r="I11" s="5">
        <v>5555.56</v>
      </c>
      <c r="J11" s="6" t="s">
        <v>3</v>
      </c>
      <c r="K11" s="7">
        <v>2.7</v>
      </c>
      <c r="L11" s="3" t="s">
        <v>3</v>
      </c>
      <c r="M11" s="21">
        <v>2057.61</v>
      </c>
      <c r="N11" s="8">
        <v>2057.61</v>
      </c>
      <c r="O11" s="9">
        <v>1.472E-3</v>
      </c>
      <c r="P11" s="7">
        <v>5.72</v>
      </c>
      <c r="Q11" s="3" t="s">
        <v>3</v>
      </c>
      <c r="R11" s="5">
        <v>11769.56</v>
      </c>
      <c r="S11" s="3" t="s">
        <v>3</v>
      </c>
      <c r="T11" s="10">
        <v>11769.56</v>
      </c>
      <c r="U11" s="11">
        <v>1.1670000000000001E-3</v>
      </c>
      <c r="V11" s="12" t="s">
        <v>9</v>
      </c>
      <c r="W11" s="24"/>
    </row>
    <row r="12" spans="1:23" ht="14.85" customHeight="1" x14ac:dyDescent="0.2">
      <c r="A12" s="1"/>
      <c r="B12" s="2">
        <v>43063</v>
      </c>
      <c r="C12" s="3" t="s">
        <v>17</v>
      </c>
      <c r="D12" s="4" t="s">
        <v>7</v>
      </c>
      <c r="E12" s="13" t="s">
        <v>8</v>
      </c>
      <c r="F12" s="5">
        <v>5555.54</v>
      </c>
      <c r="G12" s="3" t="s">
        <v>3</v>
      </c>
      <c r="H12" s="5">
        <v>5555.54</v>
      </c>
      <c r="I12" s="5">
        <v>5555.54</v>
      </c>
      <c r="J12" s="6" t="s">
        <v>3</v>
      </c>
      <c r="K12" s="7">
        <v>0.26</v>
      </c>
      <c r="L12" s="3" t="s">
        <v>3</v>
      </c>
      <c r="M12" s="21">
        <v>21367.46</v>
      </c>
      <c r="N12" s="8">
        <v>21367.46</v>
      </c>
      <c r="O12" s="9">
        <v>8.6700000000000004E-4</v>
      </c>
      <c r="P12" s="7">
        <v>0.26</v>
      </c>
      <c r="Q12" s="3" t="s">
        <v>3</v>
      </c>
      <c r="R12" s="5">
        <v>5555.54</v>
      </c>
      <c r="S12" s="3" t="s">
        <v>3</v>
      </c>
      <c r="T12" s="10">
        <v>5555.54</v>
      </c>
      <c r="U12" s="11">
        <v>8.6700000000000004E-4</v>
      </c>
      <c r="V12" s="12" t="s">
        <v>5</v>
      </c>
      <c r="W12" s="24"/>
    </row>
    <row r="13" spans="1:23" ht="14.85" customHeight="1" x14ac:dyDescent="0.2">
      <c r="A13" s="1"/>
      <c r="B13" s="2">
        <v>43069</v>
      </c>
      <c r="C13" s="3" t="s">
        <v>18</v>
      </c>
      <c r="D13" s="4" t="s">
        <v>7</v>
      </c>
      <c r="E13" s="13" t="s">
        <v>8</v>
      </c>
      <c r="F13" s="5">
        <v>3277.78</v>
      </c>
      <c r="G13" s="3" t="s">
        <v>3</v>
      </c>
      <c r="H13" s="5">
        <v>3277.78</v>
      </c>
      <c r="I13" s="5">
        <v>3277.78</v>
      </c>
      <c r="J13" s="6" t="s">
        <v>3</v>
      </c>
      <c r="K13" s="7">
        <v>1.47</v>
      </c>
      <c r="L13" s="3" t="s">
        <v>3</v>
      </c>
      <c r="M13" s="18">
        <v>2222.83</v>
      </c>
      <c r="N13" s="8">
        <v>2222.83</v>
      </c>
      <c r="O13" s="9">
        <v>1.1349999999999999E-3</v>
      </c>
      <c r="P13" s="7">
        <v>1.79</v>
      </c>
      <c r="Q13" s="3" t="s">
        <v>3</v>
      </c>
      <c r="R13" s="5">
        <v>3971.75</v>
      </c>
      <c r="S13" s="3" t="s">
        <v>3</v>
      </c>
      <c r="T13" s="10">
        <v>3971.75</v>
      </c>
      <c r="U13" s="11">
        <v>9.4300000000000004E-4</v>
      </c>
      <c r="V13" s="12" t="s">
        <v>9</v>
      </c>
      <c r="W13" s="24"/>
    </row>
    <row r="14" spans="1:23" ht="14.85" customHeight="1" x14ac:dyDescent="0.2">
      <c r="A14" s="1"/>
      <c r="B14" s="2">
        <v>43181</v>
      </c>
      <c r="C14" s="3" t="s">
        <v>19</v>
      </c>
      <c r="D14" s="4" t="s">
        <v>2</v>
      </c>
      <c r="E14" s="2">
        <v>43646</v>
      </c>
      <c r="F14" s="5">
        <v>1388.89</v>
      </c>
      <c r="G14" s="3" t="s">
        <v>3</v>
      </c>
      <c r="H14" s="5">
        <v>1388.89</v>
      </c>
      <c r="I14" s="5">
        <v>1388.89</v>
      </c>
      <c r="J14" s="6" t="s">
        <v>3</v>
      </c>
      <c r="K14" s="7">
        <v>37</v>
      </c>
      <c r="L14" s="3" t="s">
        <v>3</v>
      </c>
      <c r="M14" s="22">
        <v>37.53</v>
      </c>
      <c r="N14" s="14">
        <v>37.53</v>
      </c>
      <c r="O14" s="9">
        <v>3.4499999999999998E-4</v>
      </c>
      <c r="P14" s="7">
        <v>37</v>
      </c>
      <c r="Q14" s="3" t="s">
        <v>3</v>
      </c>
      <c r="R14" s="5">
        <v>1388.89</v>
      </c>
      <c r="S14" s="3" t="s">
        <v>3</v>
      </c>
      <c r="T14" s="10">
        <v>1388.89</v>
      </c>
      <c r="U14" s="11">
        <v>3.4499999999999998E-4</v>
      </c>
      <c r="V14" s="12" t="s">
        <v>5</v>
      </c>
      <c r="W14" s="24"/>
    </row>
    <row r="15" spans="1:23" ht="14.85" customHeight="1" x14ac:dyDescent="0.2">
      <c r="A15" s="1"/>
      <c r="B15" s="2">
        <v>43203</v>
      </c>
      <c r="C15" s="3" t="s">
        <v>19</v>
      </c>
      <c r="D15" s="4" t="s">
        <v>2</v>
      </c>
      <c r="E15" s="2">
        <v>43646</v>
      </c>
      <c r="F15" s="5">
        <v>5555.56</v>
      </c>
      <c r="G15" s="3" t="s">
        <v>3</v>
      </c>
      <c r="H15" s="5">
        <v>5555.56</v>
      </c>
      <c r="I15" s="5">
        <v>5555.56</v>
      </c>
      <c r="J15" s="6" t="s">
        <v>3</v>
      </c>
      <c r="K15" s="7">
        <v>37</v>
      </c>
      <c r="L15" s="3" t="s">
        <v>3</v>
      </c>
      <c r="M15" s="22">
        <v>150.13</v>
      </c>
      <c r="N15" s="14">
        <v>150.13</v>
      </c>
      <c r="O15" s="9">
        <v>1.3810000000000001E-3</v>
      </c>
      <c r="P15" s="7">
        <v>37</v>
      </c>
      <c r="Q15" s="3" t="s">
        <v>3</v>
      </c>
      <c r="R15" s="5">
        <v>5555.56</v>
      </c>
      <c r="S15" s="3" t="s">
        <v>3</v>
      </c>
      <c r="T15" s="10">
        <v>5555.56</v>
      </c>
      <c r="U15" s="11">
        <v>1.3810000000000001E-3</v>
      </c>
      <c r="V15" s="12" t="s">
        <v>5</v>
      </c>
      <c r="W15" s="24"/>
    </row>
    <row r="16" spans="1:23" ht="14.85" customHeight="1" x14ac:dyDescent="0.2">
      <c r="A16" s="1"/>
      <c r="B16" s="2">
        <v>43210</v>
      </c>
      <c r="C16" s="3" t="s">
        <v>17</v>
      </c>
      <c r="D16" s="4" t="s">
        <v>7</v>
      </c>
      <c r="E16" s="13" t="s">
        <v>8</v>
      </c>
      <c r="F16" s="7">
        <v>557.9</v>
      </c>
      <c r="G16" s="3" t="s">
        <v>3</v>
      </c>
      <c r="H16" s="7">
        <v>557.9</v>
      </c>
      <c r="I16" s="7">
        <v>557.9</v>
      </c>
      <c r="J16" s="6" t="s">
        <v>3</v>
      </c>
      <c r="K16" s="7">
        <v>0.23</v>
      </c>
      <c r="L16" s="3" t="s">
        <v>3</v>
      </c>
      <c r="M16" s="21">
        <v>2425.65</v>
      </c>
      <c r="N16" s="8">
        <v>2425.65</v>
      </c>
      <c r="O16" s="9">
        <v>9.7999999999999997E-5</v>
      </c>
      <c r="P16" s="7">
        <v>0.26</v>
      </c>
      <c r="Q16" s="3" t="s">
        <v>3</v>
      </c>
      <c r="R16" s="7">
        <v>630.66999999999996</v>
      </c>
      <c r="S16" s="3" t="s">
        <v>3</v>
      </c>
      <c r="T16" s="15">
        <v>630.66999999999996</v>
      </c>
      <c r="U16" s="11">
        <v>9.7999999999999997E-5</v>
      </c>
      <c r="V16" s="12" t="s">
        <v>5</v>
      </c>
      <c r="W16" s="24"/>
    </row>
    <row r="17" spans="1:23" ht="14.85" customHeight="1" x14ac:dyDescent="0.2">
      <c r="A17" s="1"/>
      <c r="B17" s="2">
        <v>43231</v>
      </c>
      <c r="C17" s="3" t="s">
        <v>17</v>
      </c>
      <c r="D17" s="4" t="s">
        <v>7</v>
      </c>
      <c r="E17" s="13" t="s">
        <v>8</v>
      </c>
      <c r="F17" s="5">
        <v>5800</v>
      </c>
      <c r="G17" s="3" t="s">
        <v>3</v>
      </c>
      <c r="H17" s="5">
        <v>5800</v>
      </c>
      <c r="I17" s="5">
        <v>5800</v>
      </c>
      <c r="J17" s="6" t="s">
        <v>3</v>
      </c>
      <c r="K17" s="7">
        <v>0.26</v>
      </c>
      <c r="L17" s="3" t="s">
        <v>3</v>
      </c>
      <c r="M17" s="21">
        <v>22307.69</v>
      </c>
      <c r="N17" s="8">
        <v>22307.69</v>
      </c>
      <c r="O17" s="9">
        <v>9.0499999999999999E-4</v>
      </c>
      <c r="P17" s="7">
        <v>0.26</v>
      </c>
      <c r="Q17" s="3" t="s">
        <v>3</v>
      </c>
      <c r="R17" s="5">
        <v>5800</v>
      </c>
      <c r="S17" s="3" t="s">
        <v>3</v>
      </c>
      <c r="T17" s="10">
        <v>5800</v>
      </c>
      <c r="U17" s="11">
        <v>9.0499999999999999E-4</v>
      </c>
      <c r="V17" s="12" t="s">
        <v>5</v>
      </c>
      <c r="W17" s="24"/>
    </row>
    <row r="18" spans="1:23" ht="14.85" customHeight="1" x14ac:dyDescent="0.2">
      <c r="A18" s="1"/>
      <c r="B18" s="2">
        <v>43271</v>
      </c>
      <c r="C18" s="3" t="s">
        <v>18</v>
      </c>
      <c r="D18" s="4" t="s">
        <v>7</v>
      </c>
      <c r="E18" s="13" t="s">
        <v>8</v>
      </c>
      <c r="F18" s="5">
        <v>5858</v>
      </c>
      <c r="G18" s="3" t="s">
        <v>3</v>
      </c>
      <c r="H18" s="5">
        <v>5858</v>
      </c>
      <c r="I18" s="5">
        <v>5858</v>
      </c>
      <c r="J18" s="6" t="s">
        <v>3</v>
      </c>
      <c r="K18" s="7">
        <v>1.47</v>
      </c>
      <c r="L18" s="3" t="s">
        <v>3</v>
      </c>
      <c r="M18" s="18">
        <v>3972.6</v>
      </c>
      <c r="N18" s="8">
        <v>3972.6</v>
      </c>
      <c r="O18" s="9">
        <v>2.0279999999999999E-3</v>
      </c>
      <c r="P18" s="7">
        <v>1.79</v>
      </c>
      <c r="Q18" s="3" t="s">
        <v>3</v>
      </c>
      <c r="R18" s="5">
        <v>7098.25</v>
      </c>
      <c r="S18" s="3" t="s">
        <v>3</v>
      </c>
      <c r="T18" s="10">
        <v>7098.25</v>
      </c>
      <c r="U18" s="11">
        <v>1.6850000000000001E-3</v>
      </c>
      <c r="V18" s="12" t="s">
        <v>9</v>
      </c>
      <c r="W18" s="24"/>
    </row>
    <row r="19" spans="1:23" ht="14.85" customHeight="1" x14ac:dyDescent="0.2">
      <c r="A19" s="1"/>
      <c r="B19" s="2">
        <v>43278</v>
      </c>
      <c r="C19" s="3" t="s">
        <v>20</v>
      </c>
      <c r="D19" s="4" t="s">
        <v>7</v>
      </c>
      <c r="E19" s="13" t="s">
        <v>8</v>
      </c>
      <c r="F19" s="5">
        <v>9070.5</v>
      </c>
      <c r="G19" s="3" t="s">
        <v>3</v>
      </c>
      <c r="H19" s="5">
        <v>9070.5</v>
      </c>
      <c r="I19" s="5">
        <v>9070.5</v>
      </c>
      <c r="J19" s="6" t="s">
        <v>3</v>
      </c>
      <c r="K19" s="7">
        <v>1.24</v>
      </c>
      <c r="L19" s="3" t="s">
        <v>3</v>
      </c>
      <c r="M19" s="18">
        <v>7299.61</v>
      </c>
      <c r="N19" s="8">
        <v>7299.61</v>
      </c>
      <c r="O19" s="9">
        <v>1.537E-3</v>
      </c>
      <c r="P19" s="7">
        <v>1.24</v>
      </c>
      <c r="Q19" s="3" t="s">
        <v>3</v>
      </c>
      <c r="R19" s="5">
        <v>9070.5</v>
      </c>
      <c r="S19" s="3" t="s">
        <v>3</v>
      </c>
      <c r="T19" s="10">
        <v>9070.5</v>
      </c>
      <c r="U19" s="11">
        <v>1.537E-3</v>
      </c>
      <c r="V19" s="12" t="s">
        <v>9</v>
      </c>
      <c r="W19" s="24"/>
    </row>
    <row r="20" spans="1:23" ht="14.85" customHeight="1" x14ac:dyDescent="0.2">
      <c r="A20" s="1"/>
      <c r="B20" s="2">
        <v>43357</v>
      </c>
      <c r="C20" s="3" t="s">
        <v>15</v>
      </c>
      <c r="D20" s="4" t="s">
        <v>7</v>
      </c>
      <c r="E20" s="13" t="s">
        <v>8</v>
      </c>
      <c r="F20" s="5">
        <v>8333</v>
      </c>
      <c r="G20" s="3" t="s">
        <v>3</v>
      </c>
      <c r="H20" s="5">
        <v>8333</v>
      </c>
      <c r="I20" s="5">
        <v>8333</v>
      </c>
      <c r="J20" s="6" t="s">
        <v>3</v>
      </c>
      <c r="K20" s="7">
        <v>1</v>
      </c>
      <c r="L20" s="3" t="s">
        <v>3</v>
      </c>
      <c r="M20" s="19">
        <v>8333</v>
      </c>
      <c r="N20" s="8">
        <v>8333</v>
      </c>
      <c r="O20" s="9">
        <v>1.183E-3</v>
      </c>
      <c r="P20" s="7">
        <v>4.97</v>
      </c>
      <c r="Q20" s="3" t="s">
        <v>3</v>
      </c>
      <c r="R20" s="5">
        <v>41399.18</v>
      </c>
      <c r="S20" s="3" t="s">
        <v>3</v>
      </c>
      <c r="T20" s="10">
        <v>41399.18</v>
      </c>
      <c r="U20" s="11">
        <v>1.0759999999999999E-3</v>
      </c>
      <c r="V20" s="12" t="s">
        <v>5</v>
      </c>
      <c r="W20" s="24"/>
    </row>
    <row r="21" spans="1:23" ht="14.85" customHeight="1" x14ac:dyDescent="0.2">
      <c r="A21" s="1"/>
      <c r="B21" s="2">
        <v>43392</v>
      </c>
      <c r="C21" s="3" t="s">
        <v>16</v>
      </c>
      <c r="D21" s="4" t="s">
        <v>7</v>
      </c>
      <c r="E21" s="13" t="s">
        <v>8</v>
      </c>
      <c r="F21" s="5">
        <v>12500</v>
      </c>
      <c r="G21" s="3" t="s">
        <v>3</v>
      </c>
      <c r="H21" s="5">
        <v>12500</v>
      </c>
      <c r="I21" s="5">
        <v>12500</v>
      </c>
      <c r="J21" s="6" t="s">
        <v>3</v>
      </c>
      <c r="K21" s="7">
        <v>5.72</v>
      </c>
      <c r="L21" s="3" t="s">
        <v>3</v>
      </c>
      <c r="M21" s="21">
        <v>2185.31</v>
      </c>
      <c r="N21" s="8">
        <v>2185.31</v>
      </c>
      <c r="O21" s="9">
        <v>1.2390000000000001E-3</v>
      </c>
      <c r="P21" s="7">
        <v>5.72</v>
      </c>
      <c r="Q21" s="3" t="s">
        <v>3</v>
      </c>
      <c r="R21" s="5">
        <v>12500</v>
      </c>
      <c r="S21" s="3" t="s">
        <v>3</v>
      </c>
      <c r="T21" s="10">
        <v>12500</v>
      </c>
      <c r="U21" s="11">
        <v>1.2390000000000001E-3</v>
      </c>
      <c r="V21" s="12" t="s">
        <v>9</v>
      </c>
      <c r="W21" s="24"/>
    </row>
    <row r="22" spans="1:23" ht="14.85" customHeight="1" x14ac:dyDescent="0.2">
      <c r="A22" s="1"/>
      <c r="B22" s="2">
        <v>43644</v>
      </c>
      <c r="C22" s="3" t="s">
        <v>15</v>
      </c>
      <c r="D22" s="4" t="s">
        <v>7</v>
      </c>
      <c r="E22" s="13" t="s">
        <v>8</v>
      </c>
      <c r="F22" s="5">
        <v>10249</v>
      </c>
      <c r="G22" s="3" t="s">
        <v>3</v>
      </c>
      <c r="H22" s="5">
        <v>10249</v>
      </c>
      <c r="I22" s="5">
        <v>10249</v>
      </c>
      <c r="J22" s="6" t="s">
        <v>3</v>
      </c>
      <c r="K22" s="7">
        <v>4.97</v>
      </c>
      <c r="L22" s="3" t="s">
        <v>3</v>
      </c>
      <c r="M22" s="19">
        <v>2062.96</v>
      </c>
      <c r="N22" s="8">
        <v>2062.96</v>
      </c>
      <c r="O22" s="9">
        <v>2.6600000000000001E-4</v>
      </c>
      <c r="P22" s="7">
        <v>4.97</v>
      </c>
      <c r="Q22" s="3" t="s">
        <v>3</v>
      </c>
      <c r="R22" s="5">
        <v>10249</v>
      </c>
      <c r="S22" s="3" t="s">
        <v>3</v>
      </c>
      <c r="T22" s="10">
        <v>10249</v>
      </c>
      <c r="U22" s="11">
        <v>2.6600000000000001E-4</v>
      </c>
      <c r="V22" s="12" t="s">
        <v>5</v>
      </c>
      <c r="W22" s="24"/>
    </row>
    <row r="23" spans="1:23" ht="171.75" customHeight="1" x14ac:dyDescent="0.2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</sheetData>
  <mergeCells count="3">
    <mergeCell ref="A1:W1"/>
    <mergeCell ref="W3:W22"/>
    <mergeCell ref="A23:W2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017A9-9620-4F4F-B75D-7E94C82E72CD}">
  <dimension ref="A2:L17"/>
  <sheetViews>
    <sheetView tabSelected="1" workbookViewId="0">
      <selection activeCell="E10" sqref="E10"/>
    </sheetView>
  </sheetViews>
  <sheetFormatPr defaultRowHeight="12.75" x14ac:dyDescent="0.2"/>
  <cols>
    <col min="1" max="1" width="30.33203125" bestFit="1" customWidth="1"/>
    <col min="2" max="2" width="26.83203125" style="39" bestFit="1" customWidth="1"/>
    <col min="3" max="3" width="25.83203125" style="39" bestFit="1" customWidth="1"/>
    <col min="4" max="4" width="12.83203125" style="39" bestFit="1" customWidth="1"/>
    <col min="5" max="5" width="13" style="45" bestFit="1" customWidth="1"/>
    <col min="6" max="6" width="9.33203125" bestFit="1" customWidth="1"/>
    <col min="7" max="7" width="11.5" bestFit="1" customWidth="1"/>
    <col min="8" max="8" width="5.83203125" bestFit="1" customWidth="1"/>
    <col min="9" max="9" width="10" bestFit="1" customWidth="1"/>
    <col min="10" max="10" width="8.1640625" bestFit="1" customWidth="1"/>
    <col min="11" max="11" width="7" bestFit="1" customWidth="1"/>
    <col min="12" max="13" width="10.5" bestFit="1" customWidth="1"/>
    <col min="14" max="14" width="7" bestFit="1" customWidth="1"/>
    <col min="15" max="20" width="10.5" bestFit="1" customWidth="1"/>
    <col min="21" max="21" width="7" bestFit="1" customWidth="1"/>
    <col min="22" max="23" width="12" bestFit="1" customWidth="1"/>
  </cols>
  <sheetData>
    <row r="2" spans="1:12" x14ac:dyDescent="0.2">
      <c r="D2" s="42" t="s">
        <v>58</v>
      </c>
      <c r="E2" s="42"/>
    </row>
    <row r="3" spans="1:12" x14ac:dyDescent="0.2">
      <c r="A3" s="38" t="s">
        <v>42</v>
      </c>
      <c r="B3" s="39" t="s">
        <v>56</v>
      </c>
      <c r="C3" s="39" t="s">
        <v>57</v>
      </c>
      <c r="D3" s="41" t="s">
        <v>59</v>
      </c>
      <c r="E3" s="46" t="s">
        <v>60</v>
      </c>
    </row>
    <row r="4" spans="1:12" x14ac:dyDescent="0.2">
      <c r="A4" t="s">
        <v>44</v>
      </c>
      <c r="B4" s="39">
        <v>18903.689999999999</v>
      </c>
      <c r="C4" s="39">
        <v>533657.59999999998</v>
      </c>
      <c r="D4" s="41">
        <v>537033</v>
      </c>
      <c r="E4" s="45">
        <f>GETPIVOTDATA("Sum of Current Value AUD",$A$3,"Company ","BUCKiTDREAM, Inc")/D4</f>
        <v>3.5200239091452479E-2</v>
      </c>
      <c r="G4">
        <v>18903.689999999999</v>
      </c>
      <c r="I4" s="44">
        <f>G4/D4</f>
        <v>3.5200239091452479E-2</v>
      </c>
    </row>
    <row r="5" spans="1:12" x14ac:dyDescent="0.2">
      <c r="A5" t="s">
        <v>45</v>
      </c>
      <c r="B5" s="39">
        <v>52924.909999999996</v>
      </c>
      <c r="C5" s="39">
        <v>371.01</v>
      </c>
      <c r="D5" s="41">
        <v>371</v>
      </c>
      <c r="E5" s="45">
        <f>GETPIVOTDATA("Sum of Current Value AUD",$A$3,"Company ","Car Next Door Australia Pty Ltd")/D5</f>
        <v>142.65474393530997</v>
      </c>
      <c r="G5">
        <v>52924.909999999996</v>
      </c>
      <c r="I5" s="44">
        <f t="shared" ref="I5:I15" si="0">G5/D5</f>
        <v>142.65474393530997</v>
      </c>
    </row>
    <row r="6" spans="1:12" x14ac:dyDescent="0.2">
      <c r="A6" t="s">
        <v>46</v>
      </c>
      <c r="B6" s="39">
        <v>0</v>
      </c>
      <c r="C6" s="39">
        <v>7035.72</v>
      </c>
      <c r="D6" s="41">
        <v>7142</v>
      </c>
      <c r="E6" s="45">
        <f>GETPIVOTDATA("Sum of Current Value AUD",$A$3,"Company ","Crowd and Company Pty Ltd")/D6</f>
        <v>0</v>
      </c>
      <c r="G6">
        <v>0</v>
      </c>
      <c r="I6" s="44">
        <f t="shared" si="0"/>
        <v>0</v>
      </c>
    </row>
    <row r="7" spans="1:12" x14ac:dyDescent="0.2">
      <c r="A7" t="s">
        <v>47</v>
      </c>
      <c r="B7" s="39">
        <v>43243.24</v>
      </c>
      <c r="C7" s="39">
        <v>50</v>
      </c>
      <c r="D7" s="41">
        <v>50</v>
      </c>
      <c r="E7" s="45">
        <f>GETPIVOTDATA("Sum of Current Value AUD",$A$3,"Company ","Fingerprint4Success Pty Ltd")/D7</f>
        <v>864.86479999999995</v>
      </c>
      <c r="G7">
        <v>43243.24</v>
      </c>
      <c r="I7" s="44">
        <f t="shared" si="0"/>
        <v>864.86479999999995</v>
      </c>
    </row>
    <row r="8" spans="1:12" x14ac:dyDescent="0.2">
      <c r="A8" t="s">
        <v>48</v>
      </c>
      <c r="B8" s="39">
        <v>11070</v>
      </c>
      <c r="C8" s="39">
        <v>6195.43</v>
      </c>
      <c r="D8" s="41">
        <v>6195</v>
      </c>
      <c r="E8" s="45">
        <f>GETPIVOTDATA("Sum of Current Value AUD",$A$3,"Company ","GeoSnapShot Pty Ltd")/D8</f>
        <v>1.7869249394673123</v>
      </c>
      <c r="G8">
        <v>11070</v>
      </c>
      <c r="I8" s="44">
        <f t="shared" si="0"/>
        <v>1.7869249394673123</v>
      </c>
    </row>
    <row r="9" spans="1:12" x14ac:dyDescent="0.2">
      <c r="A9" t="s">
        <v>49</v>
      </c>
      <c r="B9" s="39">
        <v>9070.5</v>
      </c>
      <c r="C9" s="39">
        <v>7299.61</v>
      </c>
      <c r="D9" s="41">
        <v>7299</v>
      </c>
      <c r="E9" s="45">
        <f>GETPIVOTDATA("Sum of Current Value AUD",$A$3,"Company ","Groupee Pty Ltd")/D9</f>
        <v>1.2427044800657625</v>
      </c>
      <c r="G9">
        <v>9070.5</v>
      </c>
      <c r="I9" s="44">
        <f t="shared" si="0"/>
        <v>1.2427044800657625</v>
      </c>
    </row>
    <row r="10" spans="1:12" x14ac:dyDescent="0.2">
      <c r="A10" t="s">
        <v>50</v>
      </c>
      <c r="B10" s="39">
        <v>24269.559999999998</v>
      </c>
      <c r="C10" s="39">
        <v>4242.92</v>
      </c>
      <c r="D10" s="41">
        <v>4484</v>
      </c>
      <c r="E10" s="45">
        <f>GETPIVOTDATA("Sum of Current Value AUD",$A$3,"Company ","HeadsafeIP Pty Ltd")/D10</f>
        <v>5.4124799286351468</v>
      </c>
      <c r="G10">
        <v>24269.559999999998</v>
      </c>
      <c r="I10" s="44">
        <f t="shared" si="0"/>
        <v>5.4124799286351468</v>
      </c>
    </row>
    <row r="11" spans="1:12" x14ac:dyDescent="0.2">
      <c r="A11" t="s">
        <v>51</v>
      </c>
      <c r="B11" s="39">
        <v>36451.360000000001</v>
      </c>
      <c r="C11" s="39">
        <v>17244.41</v>
      </c>
      <c r="D11" s="41">
        <v>21667</v>
      </c>
      <c r="E11" s="45">
        <f>GETPIVOTDATA("Sum of Current Value AUD",$A$3,"Company ","I V Y Labs Technology, Inc")/D11</f>
        <v>1.6823445793141645</v>
      </c>
      <c r="G11">
        <v>36451.360000000001</v>
      </c>
      <c r="I11" s="44">
        <f t="shared" si="0"/>
        <v>1.6823445793141645</v>
      </c>
    </row>
    <row r="12" spans="1:12" x14ac:dyDescent="0.2">
      <c r="A12" t="s">
        <v>52</v>
      </c>
      <c r="B12" s="39">
        <v>50000</v>
      </c>
      <c r="C12" s="39">
        <v>50000</v>
      </c>
      <c r="D12" s="41">
        <v>50000</v>
      </c>
      <c r="E12" s="45">
        <f>GETPIVOTDATA("Sum of Current Value AUD",$A$3,"Company ","Inamo Group Pty Ltd")/D12</f>
        <v>1</v>
      </c>
      <c r="G12">
        <v>50000</v>
      </c>
      <c r="I12" s="44">
        <f t="shared" si="0"/>
        <v>1</v>
      </c>
    </row>
    <row r="13" spans="1:12" x14ac:dyDescent="0.2">
      <c r="A13" t="s">
        <v>53</v>
      </c>
      <c r="B13" s="39">
        <v>11986.21</v>
      </c>
      <c r="C13" s="39">
        <v>46100.800000000003</v>
      </c>
      <c r="D13" s="41">
        <f>325821-225000-55000</f>
        <v>45821</v>
      </c>
      <c r="E13" s="45">
        <f>GETPIVOTDATA("Sum of Current Value AUD",$A$3,"Company ","Juggle Street Pty Ltd")/GETPIVOTDATA("Sum of Purchased Shares ",$A$3,"Company ","Juggle Street Pty Ltd")</f>
        <v>0.26000004338319505</v>
      </c>
      <c r="G13">
        <v>11986.21</v>
      </c>
      <c r="I13" s="44"/>
      <c r="L13" s="43"/>
    </row>
    <row r="14" spans="1:12" x14ac:dyDescent="0.2">
      <c r="A14" t="s">
        <v>54</v>
      </c>
      <c r="B14" s="39">
        <v>79248.86</v>
      </c>
      <c r="C14" s="39">
        <v>15951.54</v>
      </c>
      <c r="D14" s="41">
        <v>15951</v>
      </c>
      <c r="E14" s="45">
        <f>GETPIVOTDATA("Sum of Current Value AUD",$A$3,"Company ","Peter Manettas Seafood Pty Ltd")/D14</f>
        <v>4.9682690740392452</v>
      </c>
      <c r="G14">
        <v>79248.86</v>
      </c>
      <c r="I14" s="44">
        <f t="shared" si="0"/>
        <v>4.9682690740392452</v>
      </c>
    </row>
    <row r="15" spans="1:12" x14ac:dyDescent="0.2">
      <c r="A15" t="s">
        <v>55</v>
      </c>
      <c r="B15" s="39">
        <v>6944.4500000000007</v>
      </c>
      <c r="C15" s="39">
        <v>187.66</v>
      </c>
      <c r="D15" s="41">
        <v>6945</v>
      </c>
      <c r="E15" s="45">
        <f>GETPIVOTDATA("Sum of Current Value AUD",$A$3,"Company ","Shopof.U Pty Ltd (Shop You)")/D15</f>
        <v>0.9999208063354933</v>
      </c>
      <c r="G15">
        <v>6944.4500000000007</v>
      </c>
      <c r="I15" s="44">
        <f t="shared" si="0"/>
        <v>0.9999208063354933</v>
      </c>
    </row>
    <row r="16" spans="1:12" ht="13.5" thickBot="1" x14ac:dyDescent="0.25">
      <c r="A16" t="s">
        <v>43</v>
      </c>
      <c r="B16" s="39">
        <v>344112.78</v>
      </c>
      <c r="C16" s="39">
        <v>688336.70000000019</v>
      </c>
      <c r="D16" s="41"/>
      <c r="G16" s="47">
        <f>SUM(G4:G15)-G13</f>
        <v>332126.57</v>
      </c>
    </row>
    <row r="17" spans="7:7" ht="13.5" thickTop="1" x14ac:dyDescent="0.2">
      <c r="G17" s="40" t="s">
        <v>61</v>
      </c>
    </row>
  </sheetData>
  <mergeCells count="1">
    <mergeCell ref="D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D9617-2625-497A-8DA7-39F1B30B4538}">
  <dimension ref="A1:U21"/>
  <sheetViews>
    <sheetView topLeftCell="A2" workbookViewId="0">
      <selection sqref="A1:U21"/>
    </sheetView>
  </sheetViews>
  <sheetFormatPr defaultRowHeight="12.75" x14ac:dyDescent="0.2"/>
  <cols>
    <col min="2" max="2" width="14" customWidth="1"/>
    <col min="3" max="3" width="14.5" customWidth="1"/>
    <col min="4" max="4" width="19.6640625" customWidth="1"/>
    <col min="5" max="5" width="17.1640625" customWidth="1"/>
    <col min="6" max="9" width="13.33203125" customWidth="1"/>
    <col min="10" max="10" width="18.1640625" customWidth="1"/>
    <col min="11" max="11" width="13.33203125" customWidth="1"/>
    <col min="12" max="12" width="21.1640625" customWidth="1"/>
    <col min="13" max="13" width="28.5" customWidth="1"/>
    <col min="14" max="14" width="13.33203125" customWidth="1"/>
    <col min="15" max="15" width="23" customWidth="1"/>
    <col min="16" max="16" width="13.33203125" customWidth="1"/>
    <col min="17" max="17" width="18.5" customWidth="1"/>
    <col min="18" max="18" width="13.33203125" customWidth="1"/>
    <col min="19" max="19" width="22.5" customWidth="1"/>
    <col min="20" max="20" width="13.33203125" customWidth="1"/>
    <col min="21" max="21" width="19.6640625" customWidth="1"/>
  </cols>
  <sheetData>
    <row r="1" spans="1:21" ht="52.5" x14ac:dyDescent="0.2">
      <c r="A1" s="16" t="s">
        <v>21</v>
      </c>
      <c r="B1" s="16" t="s">
        <v>22</v>
      </c>
      <c r="C1" s="16" t="s">
        <v>23</v>
      </c>
      <c r="D1" s="16" t="s">
        <v>24</v>
      </c>
      <c r="E1" s="16" t="s">
        <v>25</v>
      </c>
      <c r="F1" s="16" t="s">
        <v>33</v>
      </c>
      <c r="G1" s="16" t="s">
        <v>34</v>
      </c>
      <c r="H1" s="16" t="s">
        <v>35</v>
      </c>
      <c r="I1" s="16" t="s">
        <v>36</v>
      </c>
      <c r="J1" s="16" t="s">
        <v>26</v>
      </c>
      <c r="K1" s="16" t="s">
        <v>37</v>
      </c>
      <c r="L1" s="16" t="s">
        <v>27</v>
      </c>
      <c r="M1" s="16" t="s">
        <v>28</v>
      </c>
      <c r="N1" s="16" t="s">
        <v>38</v>
      </c>
      <c r="O1" s="16" t="s">
        <v>29</v>
      </c>
      <c r="P1" s="16" t="s">
        <v>39</v>
      </c>
      <c r="Q1" s="16" t="s">
        <v>30</v>
      </c>
      <c r="R1" s="16" t="s">
        <v>40</v>
      </c>
      <c r="S1" s="16" t="s">
        <v>31</v>
      </c>
      <c r="T1" s="16" t="s">
        <v>41</v>
      </c>
      <c r="U1" s="16" t="s">
        <v>32</v>
      </c>
    </row>
    <row r="2" spans="1:21" ht="18" x14ac:dyDescent="0.2">
      <c r="A2" s="2">
        <v>42586</v>
      </c>
      <c r="B2" s="3" t="s">
        <v>1</v>
      </c>
      <c r="C2" s="4" t="s">
        <v>2</v>
      </c>
      <c r="D2" s="2">
        <v>43284</v>
      </c>
      <c r="E2" s="5">
        <v>133394.07999999999</v>
      </c>
      <c r="F2" s="3" t="s">
        <v>3</v>
      </c>
      <c r="G2" s="5">
        <v>133394.07999999999</v>
      </c>
      <c r="H2" s="5">
        <v>100000</v>
      </c>
      <c r="I2" s="6" t="s">
        <v>4</v>
      </c>
      <c r="J2" s="7">
        <v>0.19</v>
      </c>
      <c r="K2" s="3" t="s">
        <v>4</v>
      </c>
      <c r="L2" s="18">
        <v>533657.59999999998</v>
      </c>
      <c r="M2" s="8">
        <v>533657.59999999998</v>
      </c>
      <c r="N2" s="9">
        <v>3.6819999999999999E-3</v>
      </c>
      <c r="O2" s="7">
        <v>0.02</v>
      </c>
      <c r="P2" s="3" t="s">
        <v>4</v>
      </c>
      <c r="Q2" s="5">
        <v>12963.72</v>
      </c>
      <c r="R2" s="3" t="s">
        <v>4</v>
      </c>
      <c r="S2" s="10">
        <v>18903.689999999999</v>
      </c>
      <c r="T2" s="11">
        <v>3.6819999999999999E-3</v>
      </c>
      <c r="U2" s="12" t="s">
        <v>5</v>
      </c>
    </row>
    <row r="3" spans="1:21" ht="27" x14ac:dyDescent="0.2">
      <c r="A3" s="2">
        <v>42727</v>
      </c>
      <c r="B3" s="3" t="s">
        <v>6</v>
      </c>
      <c r="C3" s="4" t="s">
        <v>7</v>
      </c>
      <c r="D3" s="13" t="s">
        <v>8</v>
      </c>
      <c r="E3" s="5">
        <v>25000</v>
      </c>
      <c r="F3" s="3" t="s">
        <v>3</v>
      </c>
      <c r="G3" s="5">
        <v>25000</v>
      </c>
      <c r="H3" s="5">
        <v>25000</v>
      </c>
      <c r="I3" s="6" t="s">
        <v>3</v>
      </c>
      <c r="J3" s="7">
        <v>500</v>
      </c>
      <c r="K3" s="3" t="s">
        <v>3</v>
      </c>
      <c r="L3" s="20">
        <v>50</v>
      </c>
      <c r="M3" s="14">
        <v>50</v>
      </c>
      <c r="N3" s="9">
        <v>4.3480000000000003E-3</v>
      </c>
      <c r="O3" s="7">
        <v>864.86</v>
      </c>
      <c r="P3" s="3" t="s">
        <v>3</v>
      </c>
      <c r="Q3" s="5">
        <v>43243.24</v>
      </c>
      <c r="R3" s="3" t="s">
        <v>3</v>
      </c>
      <c r="S3" s="10">
        <v>43243.24</v>
      </c>
      <c r="T3" s="11">
        <v>2.398E-3</v>
      </c>
      <c r="U3" s="12" t="s">
        <v>9</v>
      </c>
    </row>
    <row r="4" spans="1:21" ht="27" x14ac:dyDescent="0.2">
      <c r="A4" s="2">
        <v>42796</v>
      </c>
      <c r="B4" s="3" t="s">
        <v>10</v>
      </c>
      <c r="C4" s="4" t="s">
        <v>7</v>
      </c>
      <c r="D4" s="13" t="s">
        <v>8</v>
      </c>
      <c r="E4" s="5">
        <v>50000</v>
      </c>
      <c r="F4" s="3" t="s">
        <v>3</v>
      </c>
      <c r="G4" s="5">
        <v>50000</v>
      </c>
      <c r="H4" s="5">
        <v>50000</v>
      </c>
      <c r="I4" s="6" t="s">
        <v>3</v>
      </c>
      <c r="J4" s="7">
        <v>1</v>
      </c>
      <c r="K4" s="3" t="s">
        <v>3</v>
      </c>
      <c r="L4" s="18">
        <v>50000</v>
      </c>
      <c r="M4" s="8">
        <v>50000</v>
      </c>
      <c r="N4" s="9">
        <v>8.3330000000000001E-3</v>
      </c>
      <c r="O4" s="7">
        <v>1</v>
      </c>
      <c r="P4" s="3" t="s">
        <v>3</v>
      </c>
      <c r="Q4" s="5">
        <v>50000</v>
      </c>
      <c r="R4" s="3" t="s">
        <v>3</v>
      </c>
      <c r="S4" s="10">
        <v>50000</v>
      </c>
      <c r="T4" s="11">
        <v>8.3330000000000001E-3</v>
      </c>
      <c r="U4" s="12" t="s">
        <v>9</v>
      </c>
    </row>
    <row r="5" spans="1:21" ht="27" x14ac:dyDescent="0.2">
      <c r="A5" s="2">
        <v>43006</v>
      </c>
      <c r="B5" s="3" t="s">
        <v>11</v>
      </c>
      <c r="C5" s="4" t="s">
        <v>7</v>
      </c>
      <c r="D5" s="13" t="s">
        <v>8</v>
      </c>
      <c r="E5" s="5">
        <v>32089.22</v>
      </c>
      <c r="F5" s="3" t="s">
        <v>3</v>
      </c>
      <c r="G5" s="5">
        <v>32089.22</v>
      </c>
      <c r="H5" s="5">
        <v>24997.5</v>
      </c>
      <c r="I5" s="6" t="s">
        <v>4</v>
      </c>
      <c r="J5" s="7">
        <v>1.45</v>
      </c>
      <c r="K5" s="3" t="s">
        <v>4</v>
      </c>
      <c r="L5" s="21">
        <v>17244.41</v>
      </c>
      <c r="M5" s="8">
        <v>17244.41</v>
      </c>
      <c r="N5" s="9">
        <v>1.248E-3</v>
      </c>
      <c r="O5" s="7">
        <v>1.45</v>
      </c>
      <c r="P5" s="3" t="s">
        <v>4</v>
      </c>
      <c r="Q5" s="5">
        <v>24997.5</v>
      </c>
      <c r="R5" s="3" t="s">
        <v>4</v>
      </c>
      <c r="S5" s="10">
        <v>36451.360000000001</v>
      </c>
      <c r="T5" s="11">
        <v>1.248E-3</v>
      </c>
      <c r="U5" s="12" t="s">
        <v>5</v>
      </c>
    </row>
    <row r="6" spans="1:21" ht="36" x14ac:dyDescent="0.2">
      <c r="A6" s="2">
        <v>43006</v>
      </c>
      <c r="B6" s="3" t="s">
        <v>12</v>
      </c>
      <c r="C6" s="4" t="s">
        <v>7</v>
      </c>
      <c r="D6" s="13" t="s">
        <v>8</v>
      </c>
      <c r="E6" s="5">
        <v>7365.15</v>
      </c>
      <c r="F6" s="3" t="s">
        <v>3</v>
      </c>
      <c r="G6" s="5">
        <v>7365.15</v>
      </c>
      <c r="H6" s="5">
        <v>7365.15</v>
      </c>
      <c r="I6" s="6" t="s">
        <v>3</v>
      </c>
      <c r="J6" s="7">
        <v>87.23</v>
      </c>
      <c r="K6" s="3" t="s">
        <v>3</v>
      </c>
      <c r="L6" s="20">
        <v>84.43</v>
      </c>
      <c r="M6" s="14">
        <v>84.43</v>
      </c>
      <c r="N6" s="9">
        <v>2.41E-4</v>
      </c>
      <c r="O6" s="7">
        <v>142.65</v>
      </c>
      <c r="P6" s="3" t="s">
        <v>3</v>
      </c>
      <c r="Q6" s="5">
        <v>12043.82</v>
      </c>
      <c r="R6" s="3" t="s">
        <v>3</v>
      </c>
      <c r="S6" s="10">
        <v>12043.82</v>
      </c>
      <c r="T6" s="11">
        <v>1.9100000000000001E-4</v>
      </c>
      <c r="U6" s="12" t="s">
        <v>5</v>
      </c>
    </row>
    <row r="7" spans="1:21" ht="36" x14ac:dyDescent="0.2">
      <c r="A7" s="2">
        <v>43006</v>
      </c>
      <c r="B7" s="3" t="s">
        <v>12</v>
      </c>
      <c r="C7" s="4" t="s">
        <v>7</v>
      </c>
      <c r="D7" s="13" t="s">
        <v>8</v>
      </c>
      <c r="E7" s="5">
        <v>25000</v>
      </c>
      <c r="F7" s="3" t="s">
        <v>3</v>
      </c>
      <c r="G7" s="5">
        <v>25000</v>
      </c>
      <c r="H7" s="5">
        <v>25000</v>
      </c>
      <c r="I7" s="6" t="s">
        <v>3</v>
      </c>
      <c r="J7" s="7">
        <v>87.23</v>
      </c>
      <c r="K7" s="3" t="s">
        <v>3</v>
      </c>
      <c r="L7" s="20">
        <v>286.58</v>
      </c>
      <c r="M7" s="14">
        <v>286.58</v>
      </c>
      <c r="N7" s="9">
        <v>8.1899999999999996E-4</v>
      </c>
      <c r="O7" s="7">
        <v>142.65</v>
      </c>
      <c r="P7" s="3" t="s">
        <v>3</v>
      </c>
      <c r="Q7" s="5">
        <v>40881.089999999997</v>
      </c>
      <c r="R7" s="3" t="s">
        <v>3</v>
      </c>
      <c r="S7" s="10">
        <v>40881.089999999997</v>
      </c>
      <c r="T7" s="11">
        <v>6.4899999999999995E-4</v>
      </c>
      <c r="U7" s="12" t="s">
        <v>5</v>
      </c>
    </row>
    <row r="8" spans="1:21" ht="27" x14ac:dyDescent="0.2">
      <c r="A8" s="2">
        <v>43007</v>
      </c>
      <c r="B8" s="3" t="s">
        <v>13</v>
      </c>
      <c r="C8" s="4" t="s">
        <v>7</v>
      </c>
      <c r="D8" s="13" t="s">
        <v>8</v>
      </c>
      <c r="E8" s="5">
        <v>4285.72</v>
      </c>
      <c r="F8" s="3" t="s">
        <v>3</v>
      </c>
      <c r="G8" s="5">
        <v>4285.72</v>
      </c>
      <c r="H8" s="5">
        <v>4221.43</v>
      </c>
      <c r="I8" s="6" t="s">
        <v>3</v>
      </c>
      <c r="J8" s="7">
        <v>0.6</v>
      </c>
      <c r="K8" s="3" t="s">
        <v>3</v>
      </c>
      <c r="L8" s="21">
        <v>7035.72</v>
      </c>
      <c r="M8" s="8">
        <v>7035.72</v>
      </c>
      <c r="N8" s="9">
        <v>1.382E-3</v>
      </c>
      <c r="O8" s="7">
        <v>0</v>
      </c>
      <c r="P8" s="3" t="s">
        <v>3</v>
      </c>
      <c r="Q8" s="7">
        <v>0</v>
      </c>
      <c r="R8" s="3" t="s">
        <v>3</v>
      </c>
      <c r="S8" s="15">
        <v>0</v>
      </c>
      <c r="T8" s="4" t="s">
        <v>14</v>
      </c>
      <c r="U8" s="12" t="s">
        <v>5</v>
      </c>
    </row>
    <row r="9" spans="1:21" ht="36" x14ac:dyDescent="0.2">
      <c r="A9" s="2">
        <v>43049</v>
      </c>
      <c r="B9" s="3" t="s">
        <v>15</v>
      </c>
      <c r="C9" s="4" t="s">
        <v>7</v>
      </c>
      <c r="D9" s="13" t="s">
        <v>8</v>
      </c>
      <c r="E9" s="5">
        <v>5555.58</v>
      </c>
      <c r="F9" s="3" t="s">
        <v>3</v>
      </c>
      <c r="G9" s="5">
        <v>5555.58</v>
      </c>
      <c r="H9" s="5">
        <v>5555.58</v>
      </c>
      <c r="I9" s="6" t="s">
        <v>3</v>
      </c>
      <c r="J9" s="7">
        <v>1</v>
      </c>
      <c r="K9" s="3" t="s">
        <v>3</v>
      </c>
      <c r="L9" s="19">
        <v>5555.58</v>
      </c>
      <c r="M9" s="8">
        <v>5555.58</v>
      </c>
      <c r="N9" s="9">
        <v>7.8899999999999999E-4</v>
      </c>
      <c r="O9" s="7">
        <v>4.97</v>
      </c>
      <c r="P9" s="3" t="s">
        <v>3</v>
      </c>
      <c r="Q9" s="5">
        <v>27600.68</v>
      </c>
      <c r="R9" s="3" t="s">
        <v>3</v>
      </c>
      <c r="S9" s="10">
        <v>27600.68</v>
      </c>
      <c r="T9" s="11">
        <v>7.1699999999999997E-4</v>
      </c>
      <c r="U9" s="12" t="s">
        <v>5</v>
      </c>
    </row>
    <row r="10" spans="1:21" ht="18" x14ac:dyDescent="0.2">
      <c r="A10" s="2">
        <v>43049</v>
      </c>
      <c r="B10" s="3" t="s">
        <v>16</v>
      </c>
      <c r="C10" s="4" t="s">
        <v>7</v>
      </c>
      <c r="D10" s="13" t="s">
        <v>8</v>
      </c>
      <c r="E10" s="5">
        <v>5555.56</v>
      </c>
      <c r="F10" s="3" t="s">
        <v>3</v>
      </c>
      <c r="G10" s="5">
        <v>5555.56</v>
      </c>
      <c r="H10" s="5">
        <v>5555.56</v>
      </c>
      <c r="I10" s="6" t="s">
        <v>3</v>
      </c>
      <c r="J10" s="7">
        <v>2.7</v>
      </c>
      <c r="K10" s="3" t="s">
        <v>3</v>
      </c>
      <c r="L10" s="21">
        <v>2057.61</v>
      </c>
      <c r="M10" s="8">
        <v>2057.61</v>
      </c>
      <c r="N10" s="9">
        <v>1.472E-3</v>
      </c>
      <c r="O10" s="7">
        <v>5.72</v>
      </c>
      <c r="P10" s="3" t="s">
        <v>3</v>
      </c>
      <c r="Q10" s="5">
        <v>11769.56</v>
      </c>
      <c r="R10" s="3" t="s">
        <v>3</v>
      </c>
      <c r="S10" s="10">
        <v>11769.56</v>
      </c>
      <c r="T10" s="11">
        <v>1.1670000000000001E-3</v>
      </c>
      <c r="U10" s="12" t="s">
        <v>9</v>
      </c>
    </row>
    <row r="11" spans="1:21" ht="27" x14ac:dyDescent="0.2">
      <c r="A11" s="2">
        <v>43063</v>
      </c>
      <c r="B11" s="3" t="s">
        <v>17</v>
      </c>
      <c r="C11" s="4" t="s">
        <v>7</v>
      </c>
      <c r="D11" s="13" t="s">
        <v>8</v>
      </c>
      <c r="E11" s="5">
        <v>5555.54</v>
      </c>
      <c r="F11" s="3" t="s">
        <v>3</v>
      </c>
      <c r="G11" s="5">
        <v>5555.54</v>
      </c>
      <c r="H11" s="5">
        <v>5555.54</v>
      </c>
      <c r="I11" s="6" t="s">
        <v>3</v>
      </c>
      <c r="J11" s="7">
        <v>0.26</v>
      </c>
      <c r="K11" s="3" t="s">
        <v>3</v>
      </c>
      <c r="L11" s="21">
        <v>21367.46</v>
      </c>
      <c r="M11" s="8">
        <v>21367.46</v>
      </c>
      <c r="N11" s="9">
        <v>8.6700000000000004E-4</v>
      </c>
      <c r="O11" s="7">
        <v>0.26</v>
      </c>
      <c r="P11" s="3" t="s">
        <v>3</v>
      </c>
      <c r="Q11" s="5">
        <v>5555.54</v>
      </c>
      <c r="R11" s="3" t="s">
        <v>3</v>
      </c>
      <c r="S11" s="10">
        <v>5555.54</v>
      </c>
      <c r="T11" s="11">
        <v>8.6700000000000004E-4</v>
      </c>
      <c r="U11" s="12" t="s">
        <v>5</v>
      </c>
    </row>
    <row r="12" spans="1:21" ht="18" x14ac:dyDescent="0.2">
      <c r="A12" s="2">
        <v>43069</v>
      </c>
      <c r="B12" s="3" t="s">
        <v>18</v>
      </c>
      <c r="C12" s="4" t="s">
        <v>7</v>
      </c>
      <c r="D12" s="13" t="s">
        <v>8</v>
      </c>
      <c r="E12" s="5">
        <v>3277.78</v>
      </c>
      <c r="F12" s="3" t="s">
        <v>3</v>
      </c>
      <c r="G12" s="5">
        <v>3277.78</v>
      </c>
      <c r="H12" s="5">
        <v>3277.78</v>
      </c>
      <c r="I12" s="6" t="s">
        <v>3</v>
      </c>
      <c r="J12" s="7">
        <v>1.47</v>
      </c>
      <c r="K12" s="3" t="s">
        <v>3</v>
      </c>
      <c r="L12" s="18">
        <v>2222.83</v>
      </c>
      <c r="M12" s="8">
        <v>2222.83</v>
      </c>
      <c r="N12" s="9">
        <v>1.1349999999999999E-3</v>
      </c>
      <c r="O12" s="7">
        <v>1.79</v>
      </c>
      <c r="P12" s="3" t="s">
        <v>3</v>
      </c>
      <c r="Q12" s="5">
        <v>3971.75</v>
      </c>
      <c r="R12" s="3" t="s">
        <v>3</v>
      </c>
      <c r="S12" s="10">
        <v>3971.75</v>
      </c>
      <c r="T12" s="11">
        <v>9.4300000000000004E-4</v>
      </c>
      <c r="U12" s="12" t="s">
        <v>9</v>
      </c>
    </row>
    <row r="13" spans="1:21" ht="27" x14ac:dyDescent="0.2">
      <c r="A13" s="2">
        <v>43181</v>
      </c>
      <c r="B13" s="3" t="s">
        <v>19</v>
      </c>
      <c r="C13" s="4" t="s">
        <v>2</v>
      </c>
      <c r="D13" s="2">
        <v>43646</v>
      </c>
      <c r="E13" s="5">
        <v>1388.89</v>
      </c>
      <c r="F13" s="3" t="s">
        <v>3</v>
      </c>
      <c r="G13" s="5">
        <v>1388.89</v>
      </c>
      <c r="H13" s="5">
        <v>1388.89</v>
      </c>
      <c r="I13" s="6" t="s">
        <v>3</v>
      </c>
      <c r="J13" s="7">
        <v>37</v>
      </c>
      <c r="K13" s="3" t="s">
        <v>3</v>
      </c>
      <c r="L13" s="22">
        <v>37.53</v>
      </c>
      <c r="M13" s="14">
        <v>37.53</v>
      </c>
      <c r="N13" s="9">
        <v>3.4499999999999998E-4</v>
      </c>
      <c r="O13" s="7">
        <v>37</v>
      </c>
      <c r="P13" s="3" t="s">
        <v>3</v>
      </c>
      <c r="Q13" s="5">
        <v>1388.89</v>
      </c>
      <c r="R13" s="3" t="s">
        <v>3</v>
      </c>
      <c r="S13" s="10">
        <v>1388.89</v>
      </c>
      <c r="T13" s="11">
        <v>3.4499999999999998E-4</v>
      </c>
      <c r="U13" s="12" t="s">
        <v>5</v>
      </c>
    </row>
    <row r="14" spans="1:21" ht="27" x14ac:dyDescent="0.2">
      <c r="A14" s="2">
        <v>43203</v>
      </c>
      <c r="B14" s="3" t="s">
        <v>19</v>
      </c>
      <c r="C14" s="4" t="s">
        <v>2</v>
      </c>
      <c r="D14" s="2">
        <v>43646</v>
      </c>
      <c r="E14" s="5">
        <v>5555.56</v>
      </c>
      <c r="F14" s="3" t="s">
        <v>3</v>
      </c>
      <c r="G14" s="5">
        <v>5555.56</v>
      </c>
      <c r="H14" s="5">
        <v>5555.56</v>
      </c>
      <c r="I14" s="6" t="s">
        <v>3</v>
      </c>
      <c r="J14" s="7">
        <v>37</v>
      </c>
      <c r="K14" s="3" t="s">
        <v>3</v>
      </c>
      <c r="L14" s="22">
        <v>150.13</v>
      </c>
      <c r="M14" s="14">
        <v>150.13</v>
      </c>
      <c r="N14" s="9">
        <v>1.3810000000000001E-3</v>
      </c>
      <c r="O14" s="7">
        <v>37</v>
      </c>
      <c r="P14" s="3" t="s">
        <v>3</v>
      </c>
      <c r="Q14" s="5">
        <v>5555.56</v>
      </c>
      <c r="R14" s="3" t="s">
        <v>3</v>
      </c>
      <c r="S14" s="10">
        <v>5555.56</v>
      </c>
      <c r="T14" s="11">
        <v>1.3810000000000001E-3</v>
      </c>
      <c r="U14" s="12" t="s">
        <v>5</v>
      </c>
    </row>
    <row r="15" spans="1:21" ht="27" x14ac:dyDescent="0.2">
      <c r="A15" s="2">
        <v>43210</v>
      </c>
      <c r="B15" s="3" t="s">
        <v>17</v>
      </c>
      <c r="C15" s="4" t="s">
        <v>7</v>
      </c>
      <c r="D15" s="13" t="s">
        <v>8</v>
      </c>
      <c r="E15" s="7">
        <v>557.9</v>
      </c>
      <c r="F15" s="3" t="s">
        <v>3</v>
      </c>
      <c r="G15" s="7">
        <v>557.9</v>
      </c>
      <c r="H15" s="7">
        <v>557.9</v>
      </c>
      <c r="I15" s="6" t="s">
        <v>3</v>
      </c>
      <c r="J15" s="7">
        <v>0.23</v>
      </c>
      <c r="K15" s="3" t="s">
        <v>3</v>
      </c>
      <c r="L15" s="21">
        <v>2425.65</v>
      </c>
      <c r="M15" s="8">
        <v>2425.65</v>
      </c>
      <c r="N15" s="9">
        <v>9.7999999999999997E-5</v>
      </c>
      <c r="O15" s="7">
        <v>0.26</v>
      </c>
      <c r="P15" s="3" t="s">
        <v>3</v>
      </c>
      <c r="Q15" s="7">
        <v>630.66999999999996</v>
      </c>
      <c r="R15" s="3" t="s">
        <v>3</v>
      </c>
      <c r="S15" s="15">
        <v>630.66999999999996</v>
      </c>
      <c r="T15" s="11">
        <v>9.7999999999999997E-5</v>
      </c>
      <c r="U15" s="12" t="s">
        <v>5</v>
      </c>
    </row>
    <row r="16" spans="1:21" ht="27" x14ac:dyDescent="0.2">
      <c r="A16" s="2">
        <v>43231</v>
      </c>
      <c r="B16" s="3" t="s">
        <v>17</v>
      </c>
      <c r="C16" s="4" t="s">
        <v>7</v>
      </c>
      <c r="D16" s="13" t="s">
        <v>8</v>
      </c>
      <c r="E16" s="5">
        <v>5800</v>
      </c>
      <c r="F16" s="3" t="s">
        <v>3</v>
      </c>
      <c r="G16" s="5">
        <v>5800</v>
      </c>
      <c r="H16" s="5">
        <v>5800</v>
      </c>
      <c r="I16" s="6" t="s">
        <v>3</v>
      </c>
      <c r="J16" s="7">
        <v>0.26</v>
      </c>
      <c r="K16" s="3" t="s">
        <v>3</v>
      </c>
      <c r="L16" s="21">
        <v>22307.69</v>
      </c>
      <c r="M16" s="8">
        <v>22307.69</v>
      </c>
      <c r="N16" s="9">
        <v>9.0499999999999999E-4</v>
      </c>
      <c r="O16" s="7">
        <v>0.26</v>
      </c>
      <c r="P16" s="3" t="s">
        <v>3</v>
      </c>
      <c r="Q16" s="5">
        <v>5800</v>
      </c>
      <c r="R16" s="3" t="s">
        <v>3</v>
      </c>
      <c r="S16" s="10">
        <v>5800</v>
      </c>
      <c r="T16" s="11">
        <v>9.0499999999999999E-4</v>
      </c>
      <c r="U16" s="12" t="s">
        <v>5</v>
      </c>
    </row>
    <row r="17" spans="1:21" ht="18" x14ac:dyDescent="0.2">
      <c r="A17" s="2">
        <v>43271</v>
      </c>
      <c r="B17" s="3" t="s">
        <v>18</v>
      </c>
      <c r="C17" s="4" t="s">
        <v>7</v>
      </c>
      <c r="D17" s="13" t="s">
        <v>8</v>
      </c>
      <c r="E17" s="5">
        <v>5858</v>
      </c>
      <c r="F17" s="3" t="s">
        <v>3</v>
      </c>
      <c r="G17" s="5">
        <v>5858</v>
      </c>
      <c r="H17" s="5">
        <v>5858</v>
      </c>
      <c r="I17" s="6" t="s">
        <v>3</v>
      </c>
      <c r="J17" s="7">
        <v>1.47</v>
      </c>
      <c r="K17" s="3" t="s">
        <v>3</v>
      </c>
      <c r="L17" s="18">
        <v>3972.6</v>
      </c>
      <c r="M17" s="8">
        <v>3972.6</v>
      </c>
      <c r="N17" s="9">
        <v>2.0279999999999999E-3</v>
      </c>
      <c r="O17" s="7">
        <v>1.79</v>
      </c>
      <c r="P17" s="3" t="s">
        <v>3</v>
      </c>
      <c r="Q17" s="5">
        <v>7098.25</v>
      </c>
      <c r="R17" s="3" t="s">
        <v>3</v>
      </c>
      <c r="S17" s="10">
        <v>7098.25</v>
      </c>
      <c r="T17" s="11">
        <v>1.6850000000000001E-3</v>
      </c>
      <c r="U17" s="12" t="s">
        <v>9</v>
      </c>
    </row>
    <row r="18" spans="1:21" ht="18" x14ac:dyDescent="0.2">
      <c r="A18" s="2">
        <v>43278</v>
      </c>
      <c r="B18" s="3" t="s">
        <v>20</v>
      </c>
      <c r="C18" s="4" t="s">
        <v>7</v>
      </c>
      <c r="D18" s="13" t="s">
        <v>8</v>
      </c>
      <c r="E18" s="5">
        <v>9070.5</v>
      </c>
      <c r="F18" s="3" t="s">
        <v>3</v>
      </c>
      <c r="G18" s="5">
        <v>9070.5</v>
      </c>
      <c r="H18" s="5">
        <v>9070.5</v>
      </c>
      <c r="I18" s="6" t="s">
        <v>3</v>
      </c>
      <c r="J18" s="7">
        <v>1.24</v>
      </c>
      <c r="K18" s="3" t="s">
        <v>3</v>
      </c>
      <c r="L18" s="18">
        <v>7299.61</v>
      </c>
      <c r="M18" s="8">
        <v>7299.61</v>
      </c>
      <c r="N18" s="9">
        <v>1.537E-3</v>
      </c>
      <c r="O18" s="7">
        <v>1.24</v>
      </c>
      <c r="P18" s="3" t="s">
        <v>3</v>
      </c>
      <c r="Q18" s="5">
        <v>9070.5</v>
      </c>
      <c r="R18" s="3" t="s">
        <v>3</v>
      </c>
      <c r="S18" s="10">
        <v>9070.5</v>
      </c>
      <c r="T18" s="11">
        <v>1.537E-3</v>
      </c>
      <c r="U18" s="12" t="s">
        <v>9</v>
      </c>
    </row>
    <row r="19" spans="1:21" ht="36" x14ac:dyDescent="0.2">
      <c r="A19" s="2">
        <v>43357</v>
      </c>
      <c r="B19" s="3" t="s">
        <v>15</v>
      </c>
      <c r="C19" s="4" t="s">
        <v>7</v>
      </c>
      <c r="D19" s="13" t="s">
        <v>8</v>
      </c>
      <c r="E19" s="5">
        <v>8333</v>
      </c>
      <c r="F19" s="3" t="s">
        <v>3</v>
      </c>
      <c r="G19" s="5">
        <v>8333</v>
      </c>
      <c r="H19" s="5">
        <v>8333</v>
      </c>
      <c r="I19" s="6" t="s">
        <v>3</v>
      </c>
      <c r="J19" s="7">
        <v>1</v>
      </c>
      <c r="K19" s="3" t="s">
        <v>3</v>
      </c>
      <c r="L19" s="19">
        <v>8333</v>
      </c>
      <c r="M19" s="8">
        <v>8333</v>
      </c>
      <c r="N19" s="9">
        <v>1.183E-3</v>
      </c>
      <c r="O19" s="7">
        <v>4.97</v>
      </c>
      <c r="P19" s="3" t="s">
        <v>3</v>
      </c>
      <c r="Q19" s="5">
        <v>41399.18</v>
      </c>
      <c r="R19" s="3" t="s">
        <v>3</v>
      </c>
      <c r="S19" s="10">
        <v>41399.18</v>
      </c>
      <c r="T19" s="11">
        <v>1.0759999999999999E-3</v>
      </c>
      <c r="U19" s="12" t="s">
        <v>5</v>
      </c>
    </row>
    <row r="20" spans="1:21" ht="18" x14ac:dyDescent="0.2">
      <c r="A20" s="2">
        <v>43392</v>
      </c>
      <c r="B20" s="3" t="s">
        <v>16</v>
      </c>
      <c r="C20" s="4" t="s">
        <v>7</v>
      </c>
      <c r="D20" s="13" t="s">
        <v>8</v>
      </c>
      <c r="E20" s="5">
        <v>12500</v>
      </c>
      <c r="F20" s="3" t="s">
        <v>3</v>
      </c>
      <c r="G20" s="5">
        <v>12500</v>
      </c>
      <c r="H20" s="5">
        <v>12500</v>
      </c>
      <c r="I20" s="6" t="s">
        <v>3</v>
      </c>
      <c r="J20" s="7">
        <v>5.72</v>
      </c>
      <c r="K20" s="3" t="s">
        <v>3</v>
      </c>
      <c r="L20" s="21">
        <v>2185.31</v>
      </c>
      <c r="M20" s="8">
        <v>2185.31</v>
      </c>
      <c r="N20" s="9">
        <v>1.2390000000000001E-3</v>
      </c>
      <c r="O20" s="7">
        <v>5.72</v>
      </c>
      <c r="P20" s="3" t="s">
        <v>3</v>
      </c>
      <c r="Q20" s="5">
        <v>12500</v>
      </c>
      <c r="R20" s="3" t="s">
        <v>3</v>
      </c>
      <c r="S20" s="10">
        <v>12500</v>
      </c>
      <c r="T20" s="11">
        <v>1.2390000000000001E-3</v>
      </c>
      <c r="U20" s="12" t="s">
        <v>9</v>
      </c>
    </row>
    <row r="21" spans="1:21" ht="36" x14ac:dyDescent="0.2">
      <c r="A21" s="25">
        <v>43644</v>
      </c>
      <c r="B21" s="26" t="s">
        <v>15</v>
      </c>
      <c r="C21" s="27" t="s">
        <v>7</v>
      </c>
      <c r="D21" s="28" t="s">
        <v>8</v>
      </c>
      <c r="E21" s="29">
        <v>10249</v>
      </c>
      <c r="F21" s="26" t="s">
        <v>3</v>
      </c>
      <c r="G21" s="29">
        <v>10249</v>
      </c>
      <c r="H21" s="29">
        <v>10249</v>
      </c>
      <c r="I21" s="30" t="s">
        <v>3</v>
      </c>
      <c r="J21" s="31">
        <v>4.97</v>
      </c>
      <c r="K21" s="26" t="s">
        <v>3</v>
      </c>
      <c r="L21" s="32">
        <v>2062.96</v>
      </c>
      <c r="M21" s="33">
        <v>2062.96</v>
      </c>
      <c r="N21" s="34">
        <v>2.6600000000000001E-4</v>
      </c>
      <c r="O21" s="31">
        <v>4.97</v>
      </c>
      <c r="P21" s="26" t="s">
        <v>3</v>
      </c>
      <c r="Q21" s="29">
        <v>10249</v>
      </c>
      <c r="R21" s="26" t="s">
        <v>3</v>
      </c>
      <c r="S21" s="35">
        <v>10249</v>
      </c>
      <c r="T21" s="36">
        <v>2.6600000000000001E-4</v>
      </c>
      <c r="U21" s="37" t="s">
        <v>5</v>
      </c>
    </row>
  </sheetData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INPUT BGL 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Sunidhi Chauhan</dc:creator>
  <cp:lastModifiedBy>Sunidhi Chauhan</cp:lastModifiedBy>
  <dcterms:created xsi:type="dcterms:W3CDTF">2021-04-20T06:29:59Z</dcterms:created>
  <dcterms:modified xsi:type="dcterms:W3CDTF">2021-04-29T09:23:07Z</dcterms:modified>
</cp:coreProperties>
</file>