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barrow\Downloads\"/>
    </mc:Choice>
  </mc:AlternateContent>
  <xr:revisionPtr revIDLastSave="11" documentId="13_ncr:1_{048A30C9-D318-45E4-B9BA-946D4539CC50}" xr6:coauthVersionLast="47" xr6:coauthVersionMax="47" xr10:uidLastSave="{75DD4158-6CE2-4187-966B-44B577729F8B}"/>
  <bookViews>
    <workbookView xWindow="-120" yWindow="-120" windowWidth="29040" windowHeight="1584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" i="1" l="1"/>
  <c r="F19" i="1"/>
  <c r="G14" i="1"/>
  <c r="G13" i="1"/>
  <c r="G12" i="1"/>
  <c r="G11" i="1"/>
  <c r="F22" i="1"/>
  <c r="F21" i="1"/>
  <c r="F20" i="1"/>
  <c r="E22" i="1"/>
  <c r="E21" i="1"/>
  <c r="E20" i="1"/>
  <c r="I22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N17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<sst xmlns="http://schemas.openxmlformats.org/spreadsheetml/2006/main" count="34" uniqueCount="29">
  <si>
    <t>Client:</t>
  </si>
  <si>
    <t>PJSN Superannuation Fund</t>
  </si>
  <si>
    <t>Initials</t>
  </si>
  <si>
    <t>Date</t>
  </si>
  <si>
    <t>ACCOUNTING FEES</t>
  </si>
  <si>
    <t xml:space="preserve">Prep by: </t>
  </si>
  <si>
    <t>DB</t>
  </si>
  <si>
    <t>As at:</t>
  </si>
  <si>
    <t xml:space="preserve">Rev by: </t>
  </si>
  <si>
    <t>Ledger
A/c No.</t>
  </si>
  <si>
    <t>Detail</t>
  </si>
  <si>
    <t>$</t>
  </si>
  <si>
    <t>Notes or Comments</t>
  </si>
  <si>
    <t>2021FY FINAL FEE BREAKDOWN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</si>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</sst>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d\-mmm\-yyyy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16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164" fontId="4" fillId="0" borderId="0" xfId="1" applyFont="1"/>
    <xf numFmtId="0" fontId="3" fillId="0" borderId="1" xfId="0" applyFont="1" applyBorder="1" applyAlignment="1">
      <alignment horizontal="center" vertical="center"/>
    </xf>
    <xf numFmtId="166" fontId="6" fillId="0" borderId="0" xfId="0" applyNumberFormat="1" applyFont="1" applyAlignment="1">
      <alignment horizontal="left"/>
    </xf>
    <xf numFmtId="16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16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Font="1" applyBorder="1"/>
    <xf numFmtId="165" fontId="0" fillId="0" borderId="0" xfId="3" applyFont="1"/>
    <xf numFmtId="165" fontId="0" fillId="0" borderId="0" xfId="3" applyFont="1" applyBorder="1"/>
    <xf numFmtId="165" fontId="0" fillId="0" borderId="0" xfId="0" applyNumberFormat="1"/>
    <xf numFmtId="0" fontId="8" fillId="0" borderId="0" xfId="0" applyFont="1"/>
    <xf numFmtId="164" fontId="0" fillId="0" borderId="6" xfId="1" applyFont="1" applyBorder="1"/>
    <xf numFmtId="17" fontId="0" fillId="0" borderId="0" xfId="0" applyNumberFormat="1" applyAlignment="1">
      <alignment horizontal="left"/>
    </xf>
    <xf numFmtId="164" fontId="0" fillId="0" borderId="0" xfId="0" applyNumberFormat="1"/>
    <xf numFmtId="164" fontId="0" fillId="0" borderId="6" xfId="0" applyNumberFormat="1" applyBorder="1"/>
    <xf numFmtId="16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164" fontId="0" fillId="2" borderId="0" xfId="1" applyFont="1" applyFill="1" applyBorder="1"/>
    <xf numFmtId="16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topLeftCell="A7" workbookViewId="0">
      <selection activeCell="G13" sqref="G13"/>
    </sheetView>
  </sheetViews>
  <sheetFormatPr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33" t="s">
        <v>0</v>
      </c>
      <c r="B1" s="1"/>
      <c r="C1" s="2" t="s">
        <v>1</v>
      </c>
      <c r="F1" s="3"/>
      <c r="H1" s="4"/>
      <c r="I1" s="4"/>
    </row>
    <row r="2" spans="1:14" ht="18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4" ht="18">
      <c r="A3" s="1" t="s">
        <v>4</v>
      </c>
      <c r="C3" s="8"/>
      <c r="G3" s="10" t="s">
        <v>5</v>
      </c>
      <c r="H3" s="11" t="s">
        <v>6</v>
      </c>
      <c r="I3" s="12">
        <v>44735</v>
      </c>
    </row>
    <row r="4" spans="1:14" ht="18">
      <c r="A4" s="13" t="s">
        <v>7</v>
      </c>
      <c r="C4" s="14">
        <v>44742</v>
      </c>
      <c r="D4" s="1"/>
      <c r="E4" s="1"/>
      <c r="F4" s="15"/>
      <c r="G4" s="10" t="s">
        <v>8</v>
      </c>
      <c r="H4" s="11"/>
      <c r="I4" s="12"/>
    </row>
    <row r="5" spans="1:14" ht="18">
      <c r="D5" s="1"/>
      <c r="E5" s="1"/>
      <c r="F5" s="15"/>
      <c r="G5" s="16"/>
      <c r="I5" s="17"/>
    </row>
    <row r="7" spans="1:14" s="20" customFormat="1" ht="25.5">
      <c r="A7" s="18" t="s">
        <v>9</v>
      </c>
      <c r="B7" s="37" t="s">
        <v>10</v>
      </c>
      <c r="C7" s="38"/>
      <c r="D7" s="38"/>
      <c r="E7" s="39"/>
      <c r="F7" s="19" t="s">
        <v>11</v>
      </c>
      <c r="G7" s="37" t="s">
        <v>12</v>
      </c>
      <c r="H7" s="40"/>
      <c r="I7" s="41"/>
    </row>
    <row r="9" spans="1:14">
      <c r="F9" s="21"/>
    </row>
    <row r="10" spans="1:14">
      <c r="A10" s="16"/>
      <c r="B10" s="16"/>
      <c r="C10" s="16" t="s">
        <v>13</v>
      </c>
      <c r="G10" s="30" t="s">
        <v>14</v>
      </c>
      <c r="I10" s="31" t="s">
        <v>15</v>
      </c>
    </row>
    <row r="11" spans="1:14">
      <c r="A11" s="16"/>
      <c r="B11" s="16"/>
      <c r="C11" t="s">
        <v>16</v>
      </c>
      <c r="G11" s="34">
        <f>700*1.1</f>
        <v>770.00000000000011</v>
      </c>
      <c r="I11" s="9">
        <v>0</v>
      </c>
    </row>
    <row r="12" spans="1:14">
      <c r="A12" s="16"/>
      <c r="B12" s="16"/>
      <c r="C12" t="s">
        <v>17</v>
      </c>
      <c r="G12" s="34">
        <f>180*1.1</f>
        <v>198.00000000000003</v>
      </c>
      <c r="I12" s="9">
        <f>+G12/11*0.75</f>
        <v>13.500000000000004</v>
      </c>
    </row>
    <row r="13" spans="1:14">
      <c r="C13" t="s">
        <v>18</v>
      </c>
      <c r="G13" s="34">
        <f>+(1150+190)*1.1</f>
        <v>1474.0000000000002</v>
      </c>
      <c r="I13" s="9">
        <v>0</v>
      </c>
    </row>
    <row r="14" spans="1:14">
      <c r="C14" t="s">
        <v>19</v>
      </c>
      <c r="G14" s="35">
        <f>1040*1.1</f>
        <v>1144</v>
      </c>
      <c r="I14" s="26">
        <f>+G14/11*0.75</f>
        <v>78</v>
      </c>
      <c r="K14" t="s">
        <v>20</v>
      </c>
      <c r="N14" s="32">
        <f>+G14/G15</f>
        <v>0.31901840490797539</v>
      </c>
    </row>
    <row r="15" spans="1:14">
      <c r="G15" s="21">
        <f>SUM(G11:G14)</f>
        <v>3586.0000000000005</v>
      </c>
      <c r="I15" s="21">
        <f>SUM(I11:I14)</f>
        <v>91.5</v>
      </c>
      <c r="K15" t="s">
        <v>21</v>
      </c>
      <c r="N15" s="36">
        <v>858</v>
      </c>
    </row>
    <row r="16" spans="1:14">
      <c r="A16" s="16"/>
      <c r="B16" s="16"/>
      <c r="C16" s="16"/>
      <c r="F16" s="21"/>
      <c r="K16" t="s">
        <v>22</v>
      </c>
      <c r="N16">
        <f>ROUND(N15-N17,0)</f>
        <v>585</v>
      </c>
    </row>
    <row r="17" spans="1:14">
      <c r="A17" s="25"/>
      <c r="B17" s="25"/>
      <c r="C17" s="16"/>
      <c r="F17" s="21"/>
      <c r="K17" t="s">
        <v>23</v>
      </c>
      <c r="N17">
        <f>ROUNDDOWN(N15*N14,0)</f>
        <v>273</v>
      </c>
    </row>
    <row r="18" spans="1:14">
      <c r="C18" s="25" t="s">
        <v>24</v>
      </c>
      <c r="E18" s="31" t="s">
        <v>22</v>
      </c>
      <c r="F18" s="30" t="s">
        <v>23</v>
      </c>
      <c r="G18" s="31" t="s">
        <v>14</v>
      </c>
      <c r="I18" s="31" t="s">
        <v>25</v>
      </c>
    </row>
    <row r="19" spans="1:14">
      <c r="C19" s="27">
        <v>44105</v>
      </c>
      <c r="E19" s="34">
        <v>577</v>
      </c>
      <c r="F19" s="34">
        <f>847-577</f>
        <v>270</v>
      </c>
      <c r="G19" s="28">
        <f>SUM(E19:F19)</f>
        <v>847</v>
      </c>
      <c r="I19" s="9">
        <f>+F19/11*0.75</f>
        <v>18.40909090909091</v>
      </c>
    </row>
    <row r="20" spans="1:14">
      <c r="C20" s="27">
        <v>44197</v>
      </c>
      <c r="E20" s="21">
        <f>+E19</f>
        <v>577</v>
      </c>
      <c r="F20" s="21">
        <f>+F19</f>
        <v>270</v>
      </c>
      <c r="G20" s="28">
        <f>SUM(E20:F20)</f>
        <v>847</v>
      </c>
      <c r="I20" s="9">
        <f>+F20/11*0.75</f>
        <v>18.40909090909091</v>
      </c>
    </row>
    <row r="21" spans="1:14">
      <c r="C21" s="27">
        <v>44287</v>
      </c>
      <c r="E21" s="21">
        <f>+E19</f>
        <v>577</v>
      </c>
      <c r="F21" s="21">
        <f>+F19</f>
        <v>270</v>
      </c>
      <c r="G21" s="28">
        <f>SUM(E21:F21)</f>
        <v>847</v>
      </c>
      <c r="I21" s="21">
        <f>+F21/11*0.75</f>
        <v>18.40909090909091</v>
      </c>
    </row>
    <row r="22" spans="1:14">
      <c r="C22" s="27">
        <v>44378</v>
      </c>
      <c r="E22" s="26">
        <f>+E19</f>
        <v>577</v>
      </c>
      <c r="F22" s="26">
        <f>+F19</f>
        <v>270</v>
      </c>
      <c r="G22" s="29">
        <f>SUM(E22:F22)</f>
        <v>847</v>
      </c>
      <c r="I22" s="26">
        <f>+F22/11*0.75</f>
        <v>18.40909090909091</v>
      </c>
    </row>
    <row r="23" spans="1:14">
      <c r="E23" s="28">
        <f t="shared" ref="E23:G23" si="0">SUM(E19:E22)</f>
        <v>2308</v>
      </c>
      <c r="F23" s="28">
        <f t="shared" si="0"/>
        <v>1080</v>
      </c>
      <c r="G23" s="28">
        <f t="shared" si="0"/>
        <v>3388</v>
      </c>
      <c r="I23" s="28">
        <f>SUM(I19:I22)</f>
        <v>73.63636363636364</v>
      </c>
    </row>
    <row r="24" spans="1:14">
      <c r="F24" s="21"/>
    </row>
    <row r="25" spans="1:14">
      <c r="C25" s="25" t="s">
        <v>26</v>
      </c>
      <c r="F25" s="23"/>
    </row>
    <row r="26" spans="1:14">
      <c r="C26" t="s">
        <v>27</v>
      </c>
      <c r="G26" s="28">
        <f>+G11</f>
        <v>770.00000000000011</v>
      </c>
    </row>
    <row r="27" spans="1:14">
      <c r="C27" t="s">
        <v>28</v>
      </c>
      <c r="F27" s="23"/>
      <c r="G27" s="28">
        <f>+G12</f>
        <v>198.00000000000003</v>
      </c>
      <c r="I27" s="9">
        <f>+G27/11*0.75</f>
        <v>13.500000000000004</v>
      </c>
    </row>
    <row r="28" spans="1:14">
      <c r="C28" t="s">
        <v>22</v>
      </c>
      <c r="F28" s="24"/>
      <c r="G28" s="28">
        <f>+G13-E23</f>
        <v>-833.99999999999977</v>
      </c>
    </row>
    <row r="29" spans="1:14">
      <c r="C29" t="s">
        <v>23</v>
      </c>
      <c r="F29" s="21"/>
      <c r="G29" s="29">
        <f>+G14-F23</f>
        <v>64</v>
      </c>
      <c r="I29" s="26">
        <f>+G29/11*0.75</f>
        <v>4.3636363636363633</v>
      </c>
    </row>
    <row r="30" spans="1:14">
      <c r="G30" s="28">
        <f>SUM(G26:G29)</f>
        <v>198.00000000000034</v>
      </c>
      <c r="I30" s="9">
        <f>SUM(I26:I29)</f>
        <v>17.863636363636367</v>
      </c>
    </row>
    <row r="33" spans="3:3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BB202B-064B-48CA-9F27-0C4AD665B03D}"/>
</file>

<file path=customXml/itemProps2.xml><?xml version="1.0" encoding="utf-8"?>
<ds:datastoreItem xmlns:ds="http://schemas.openxmlformats.org/officeDocument/2006/customXml" ds:itemID="{F140365D-A46C-4308-A9C3-C32B8ACDD824}"/>
</file>

<file path=customXml/itemProps3.xml><?xml version="1.0" encoding="utf-8"?>
<ds:datastoreItem xmlns:ds="http://schemas.openxmlformats.org/officeDocument/2006/customXml" ds:itemID="{D1550C89-3EDE-4F27-8633-588B6EB4A6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Nehal Agola</cp:lastModifiedBy>
  <cp:revision/>
  <dcterms:created xsi:type="dcterms:W3CDTF">2018-08-27T06:41:25Z</dcterms:created>
  <dcterms:modified xsi:type="dcterms:W3CDTF">2022-12-01T02:15:33Z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Order">
    <vt:r8>255200</vt:r8>
  </property>
  <property fmtid="{D5CDD505-2E9C-101B-9397-08002B2CF9AE}" pid="4" name="MediaServiceImageTags">
    <vt:lpwstr/>
  </property>
</Properties>
</file>